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4.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5.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drawings/drawing6.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7.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8.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drawings/drawing9.xml" ContentType="application/vnd.openxmlformats-officedocument.drawing+xml"/>
  <Override PartName="/xl/charts/chart3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755" tabRatio="974" firstSheet="3" activeTab="20"/>
  </bookViews>
  <sheets>
    <sheet name="PELÍCULAS" sheetId="1" r:id="rId1"/>
    <sheet name="RECURSOS HUMANOS " sheetId="2" r:id="rId2"/>
    <sheet name="VIP" sheetId="3" r:id="rId3"/>
    <sheet name="RESERVAS " sheetId="4" r:id="rId4"/>
    <sheet name="CORTESÍAS" sheetId="5" r:id="rId5"/>
    <sheet name="GENÉRICO" sheetId="6" r:id="rId6"/>
    <sheet name="Detalle Jun " sheetId="7" r:id="rId7"/>
    <sheet name="Gráficas Jun" sheetId="10" r:id="rId8"/>
    <sheet name="Detalle Jul" sheetId="15" r:id="rId9"/>
    <sheet name="Gráficas Jul" sheetId="12" r:id="rId10"/>
    <sheet name="Detalle Ago" sheetId="16" r:id="rId11"/>
    <sheet name="Gráficas Ago" sheetId="19" r:id="rId12"/>
    <sheet name="Detalle Sep" sheetId="17" r:id="rId13"/>
    <sheet name="Gráficas Sep" sheetId="18" r:id="rId14"/>
    <sheet name="Detalle Oct" sheetId="20" r:id="rId15"/>
    <sheet name="Gráficas Oct" sheetId="21" r:id="rId16"/>
    <sheet name="Detalle Nov" sheetId="22" r:id="rId17"/>
    <sheet name="Gráficas Nov" sheetId="23" r:id="rId18"/>
    <sheet name="Detalle Dic" sheetId="24" r:id="rId19"/>
    <sheet name="Gráficas Dic" sheetId="27" r:id="rId20"/>
    <sheet name="Comparativo x mes" sheetId="13" r:id="rId21"/>
    <sheet name="Hoja1" sheetId="28" r:id="rId22"/>
  </sheets>
  <definedNames>
    <definedName name="_xlnm._FilterDatabase" localSheetId="20" hidden="1">'Comparativo x mes'!$B$1:$C$13</definedName>
    <definedName name="_xlnm._FilterDatabase" localSheetId="10" hidden="1">'Detalle Ago'!$B$1:$B$199</definedName>
    <definedName name="_xlnm._FilterDatabase" localSheetId="18" hidden="1">'Detalle Dic'!$A$1:$D$136</definedName>
    <definedName name="_xlnm._FilterDatabase" localSheetId="8" hidden="1">'Detalle Jul'!$B$1:$B$292</definedName>
    <definedName name="_xlnm._FilterDatabase" localSheetId="6" hidden="1">'Detalle Jun '!$B$1:$B$355</definedName>
    <definedName name="_xlnm._FilterDatabase" localSheetId="16" hidden="1">'Detalle Nov'!$A$1:$D$189</definedName>
    <definedName name="_xlnm._FilterDatabase" localSheetId="14" hidden="1">'Detalle Oct'!$A$1:$D$184</definedName>
    <definedName name="_xlnm._FilterDatabase" localSheetId="12" hidden="1">'Detalle Sep'!$B$1:$D$205</definedName>
  </definedNames>
  <calcPr calcId="145621"/>
</workbook>
</file>

<file path=xl/calcChain.xml><?xml version="1.0" encoding="utf-8"?>
<calcChain xmlns="http://schemas.openxmlformats.org/spreadsheetml/2006/main">
  <c r="C12" i="13" l="1"/>
  <c r="D12" i="13" s="1"/>
  <c r="F6" i="28" l="1"/>
  <c r="F5" i="28"/>
  <c r="F4" i="28"/>
  <c r="F3" i="28"/>
  <c r="O84" i="13"/>
  <c r="P84" i="13"/>
  <c r="Q84" i="13"/>
  <c r="R84" i="13" l="1"/>
  <c r="E82" i="13"/>
  <c r="C50" i="13"/>
  <c r="C48" i="13"/>
  <c r="C47" i="13"/>
  <c r="C42" i="13"/>
  <c r="C40" i="13"/>
  <c r="C43" i="13"/>
  <c r="C44" i="13"/>
  <c r="C5" i="13"/>
  <c r="C8" i="13"/>
  <c r="K82" i="13"/>
  <c r="J82" i="13"/>
  <c r="I82" i="13"/>
  <c r="H82" i="13"/>
  <c r="G82" i="13"/>
  <c r="F82" i="13"/>
  <c r="L81" i="13"/>
  <c r="L80" i="13"/>
  <c r="L79" i="13"/>
  <c r="H71" i="27"/>
  <c r="G71" i="27"/>
  <c r="F71" i="27"/>
  <c r="E71" i="27"/>
  <c r="D71" i="27"/>
  <c r="C71" i="27"/>
  <c r="B71" i="27"/>
  <c r="AA37" i="27"/>
  <c r="AB36" i="27" s="1"/>
  <c r="E39" i="27"/>
  <c r="E38" i="27"/>
  <c r="E31" i="27"/>
  <c r="D31" i="27"/>
  <c r="C31" i="27"/>
  <c r="B31" i="27"/>
  <c r="AC14" i="27"/>
  <c r="AC9" i="27"/>
  <c r="AC10" i="27"/>
  <c r="AC11" i="27"/>
  <c r="AC12" i="27"/>
  <c r="AC13" i="27"/>
  <c r="AC8" i="27"/>
  <c r="Z15" i="27"/>
  <c r="AB15" i="27"/>
  <c r="AA15" i="27"/>
  <c r="D30" i="23"/>
  <c r="B30" i="23"/>
  <c r="Z35" i="23"/>
  <c r="C30" i="23"/>
  <c r="AC9" i="23"/>
  <c r="AC10" i="23"/>
  <c r="AC11" i="23"/>
  <c r="AC12" i="23"/>
  <c r="AC13" i="23"/>
  <c r="AC8" i="23"/>
  <c r="U17" i="23"/>
  <c r="L82" i="13" l="1"/>
  <c r="F83" i="13"/>
  <c r="J83" i="13"/>
  <c r="H83" i="13"/>
  <c r="G83" i="13"/>
  <c r="K83" i="13"/>
  <c r="E72" i="27"/>
  <c r="H72" i="27"/>
  <c r="C72" i="27"/>
  <c r="F72" i="27"/>
  <c r="I83" i="13"/>
  <c r="G72" i="27"/>
  <c r="D72" i="27"/>
  <c r="AC15" i="27"/>
  <c r="D45" i="27"/>
  <c r="C45" i="27"/>
  <c r="D44" i="27"/>
  <c r="C44" i="27"/>
  <c r="K39" i="27"/>
  <c r="J38" i="27" s="1"/>
  <c r="AB31" i="27"/>
  <c r="R32" i="27"/>
  <c r="S31" i="27" s="1"/>
  <c r="U18" i="27"/>
  <c r="L17" i="27"/>
  <c r="K17" i="27"/>
  <c r="M16" i="27"/>
  <c r="F17" i="27"/>
  <c r="F31" i="27" s="1"/>
  <c r="M15" i="27"/>
  <c r="M13" i="27"/>
  <c r="M12" i="27"/>
  <c r="M11" i="27"/>
  <c r="R10" i="27"/>
  <c r="M10" i="27"/>
  <c r="T9" i="27"/>
  <c r="U9" i="27" s="1"/>
  <c r="M9" i="27"/>
  <c r="T8" i="27"/>
  <c r="U8" i="27" s="1"/>
  <c r="M8" i="27"/>
  <c r="F5" i="27"/>
  <c r="D6" i="27" s="1"/>
  <c r="J32" i="27" l="1"/>
  <c r="J30" i="27"/>
  <c r="J33" i="27"/>
  <c r="T10" i="27"/>
  <c r="U10" i="27" s="1"/>
  <c r="J13" i="27"/>
  <c r="AB32" i="27"/>
  <c r="AB34" i="27"/>
  <c r="J31" i="27"/>
  <c r="S30" i="27"/>
  <c r="S32" i="27" s="1"/>
  <c r="J12" i="27"/>
  <c r="J16" i="27"/>
  <c r="E32" i="27"/>
  <c r="M17" i="27"/>
  <c r="E6" i="27"/>
  <c r="B6" i="27"/>
  <c r="C6" i="27"/>
  <c r="J8" i="27"/>
  <c r="J9" i="27"/>
  <c r="J10" i="27"/>
  <c r="J15" i="27"/>
  <c r="E18" i="27"/>
  <c r="AB33" i="27"/>
  <c r="AB35" i="27"/>
  <c r="J37" i="27"/>
  <c r="D18" i="27"/>
  <c r="J11" i="27"/>
  <c r="B18" i="27"/>
  <c r="AB30" i="27"/>
  <c r="J34" i="27"/>
  <c r="J35" i="27"/>
  <c r="C18" i="27"/>
  <c r="AB37" i="27" l="1"/>
  <c r="J39" i="27"/>
  <c r="F18" i="27"/>
  <c r="J17" i="27"/>
  <c r="C32" i="27"/>
  <c r="B32" i="27"/>
  <c r="D32" i="27"/>
  <c r="F6" i="27"/>
  <c r="F32" i="27" l="1"/>
  <c r="M16" i="23"/>
  <c r="M15" i="23"/>
  <c r="M14" i="23"/>
  <c r="M13" i="23"/>
  <c r="M12" i="23"/>
  <c r="M11" i="23"/>
  <c r="M10" i="23"/>
  <c r="M9" i="23"/>
  <c r="M8" i="23"/>
  <c r="H68" i="23"/>
  <c r="F68" i="23"/>
  <c r="E68" i="23"/>
  <c r="D68" i="23"/>
  <c r="C68" i="23"/>
  <c r="K38" i="23"/>
  <c r="J36" i="23" s="1"/>
  <c r="AA34" i="23"/>
  <c r="R31" i="23"/>
  <c r="S30" i="23" s="1"/>
  <c r="L17" i="23"/>
  <c r="D36" i="23" s="1"/>
  <c r="AA14" i="23"/>
  <c r="C37" i="23" s="1"/>
  <c r="Z14" i="23"/>
  <c r="R10" i="23"/>
  <c r="T9" i="23"/>
  <c r="U9" i="23" s="1"/>
  <c r="F5" i="23"/>
  <c r="B6" i="23" s="1"/>
  <c r="T8" i="23"/>
  <c r="U8" i="23" s="1"/>
  <c r="J32" i="23" l="1"/>
  <c r="F69" i="23"/>
  <c r="D69" i="23"/>
  <c r="AA31" i="23"/>
  <c r="AA29" i="23"/>
  <c r="AA30" i="23"/>
  <c r="S29" i="23"/>
  <c r="S31" i="23" s="1"/>
  <c r="J34" i="23"/>
  <c r="AB14" i="23"/>
  <c r="J31" i="23"/>
  <c r="AA32" i="23"/>
  <c r="J35" i="23"/>
  <c r="E69" i="23"/>
  <c r="J30" i="23"/>
  <c r="J33" i="23"/>
  <c r="T10" i="23"/>
  <c r="U10" i="23" s="1"/>
  <c r="J29" i="23"/>
  <c r="AA33" i="23"/>
  <c r="J37" i="23"/>
  <c r="C6" i="23"/>
  <c r="E30" i="23"/>
  <c r="D6" i="23"/>
  <c r="F16" i="23"/>
  <c r="F30" i="23" s="1"/>
  <c r="D31" i="23" s="1"/>
  <c r="E6" i="23"/>
  <c r="G55" i="21"/>
  <c r="G54" i="21"/>
  <c r="G53" i="21"/>
  <c r="C24" i="21"/>
  <c r="E7" i="21"/>
  <c r="D7" i="21"/>
  <c r="C7" i="21"/>
  <c r="B7" i="21"/>
  <c r="AC14" i="23" l="1"/>
  <c r="E37" i="23" s="1"/>
  <c r="C43" i="23" s="1"/>
  <c r="D37" i="23"/>
  <c r="AA35" i="23"/>
  <c r="F6" i="23"/>
  <c r="J38" i="23"/>
  <c r="C17" i="23"/>
  <c r="B31" i="23"/>
  <c r="D17" i="23"/>
  <c r="C31" i="23"/>
  <c r="E31" i="23"/>
  <c r="E17" i="23"/>
  <c r="B17" i="23"/>
  <c r="J23" i="21"/>
  <c r="J22" i="21"/>
  <c r="J21" i="21"/>
  <c r="J20" i="21"/>
  <c r="J19" i="21"/>
  <c r="J18" i="21"/>
  <c r="J17" i="21"/>
  <c r="J16" i="21"/>
  <c r="J15" i="21"/>
  <c r="J14" i="21"/>
  <c r="K23" i="21"/>
  <c r="G57" i="21"/>
  <c r="F57" i="21"/>
  <c r="E57" i="21"/>
  <c r="E58" i="21" s="1"/>
  <c r="D57" i="21"/>
  <c r="C57" i="21"/>
  <c r="D26" i="21"/>
  <c r="C26" i="21"/>
  <c r="D25" i="21"/>
  <c r="C25" i="21"/>
  <c r="D24" i="21"/>
  <c r="W20" i="21"/>
  <c r="X17" i="21" s="1"/>
  <c r="P16" i="21"/>
  <c r="Q15" i="21" s="1"/>
  <c r="E12" i="21"/>
  <c r="D12" i="21"/>
  <c r="C12" i="21"/>
  <c r="B12" i="21"/>
  <c r="L11" i="21"/>
  <c r="K11" i="21"/>
  <c r="J9" i="21" s="1"/>
  <c r="X8" i="21"/>
  <c r="W8" i="21"/>
  <c r="Y7" i="21"/>
  <c r="S7" i="21"/>
  <c r="F7" i="21"/>
  <c r="E8" i="21" s="1"/>
  <c r="Y6" i="21"/>
  <c r="Y5" i="21"/>
  <c r="Y4" i="21"/>
  <c r="Q4" i="21"/>
  <c r="P4" i="21"/>
  <c r="S3" i="21" s="1"/>
  <c r="Y3" i="21"/>
  <c r="R3" i="21"/>
  <c r="F3" i="21"/>
  <c r="E4" i="21" s="1"/>
  <c r="Y2" i="21"/>
  <c r="R2" i="21"/>
  <c r="K21" i="18"/>
  <c r="K20" i="18"/>
  <c r="K19" i="18"/>
  <c r="K18" i="18"/>
  <c r="K17" i="18"/>
  <c r="K16" i="18"/>
  <c r="K15" i="18"/>
  <c r="K14" i="18"/>
  <c r="E12" i="18"/>
  <c r="D12" i="18"/>
  <c r="C12" i="18"/>
  <c r="B12" i="18"/>
  <c r="G57" i="18"/>
  <c r="F57" i="18"/>
  <c r="D43" i="23" l="1"/>
  <c r="G68" i="23"/>
  <c r="F31" i="23"/>
  <c r="F17" i="23"/>
  <c r="Q14" i="21"/>
  <c r="Q16" i="21" s="1"/>
  <c r="S2" i="21"/>
  <c r="S4" i="21" s="1"/>
  <c r="F58" i="21"/>
  <c r="J6" i="21"/>
  <c r="J8" i="21"/>
  <c r="R4" i="21"/>
  <c r="J3" i="21"/>
  <c r="J4" i="21"/>
  <c r="X14" i="21"/>
  <c r="J5" i="21"/>
  <c r="J7" i="21"/>
  <c r="X18" i="21"/>
  <c r="X16" i="21"/>
  <c r="J2" i="21"/>
  <c r="J10" i="21"/>
  <c r="X15" i="21"/>
  <c r="G58" i="21"/>
  <c r="D58" i="21"/>
  <c r="Y8" i="21"/>
  <c r="Z3" i="21" s="1"/>
  <c r="B8" i="21"/>
  <c r="B4" i="21"/>
  <c r="C8" i="21"/>
  <c r="F12" i="21"/>
  <c r="B13" i="21" s="1"/>
  <c r="X19" i="21"/>
  <c r="X20" i="21" s="1"/>
  <c r="C4" i="21"/>
  <c r="D8" i="21"/>
  <c r="D4" i="21"/>
  <c r="G58" i="18"/>
  <c r="K22" i="18"/>
  <c r="G69" i="23" l="1"/>
  <c r="H69" i="23"/>
  <c r="F8" i="21"/>
  <c r="J11" i="21"/>
  <c r="Z2" i="21"/>
  <c r="Z4" i="21"/>
  <c r="Z5" i="21"/>
  <c r="Z6" i="21"/>
  <c r="Z7" i="21"/>
  <c r="E13" i="21"/>
  <c r="D13" i="21"/>
  <c r="F4" i="21"/>
  <c r="C13" i="21"/>
  <c r="J14" i="18"/>
  <c r="J18" i="18"/>
  <c r="J20" i="18"/>
  <c r="J15" i="18"/>
  <c r="J19" i="18"/>
  <c r="J21" i="18"/>
  <c r="J17" i="18"/>
  <c r="J16" i="18"/>
  <c r="E57" i="19"/>
  <c r="E58" i="19" s="1"/>
  <c r="D57" i="19"/>
  <c r="D58" i="19" s="1"/>
  <c r="C57" i="19"/>
  <c r="C25" i="19"/>
  <c r="K22" i="19"/>
  <c r="K21" i="19"/>
  <c r="E21" i="19"/>
  <c r="D26" i="19" s="1"/>
  <c r="K20" i="19"/>
  <c r="E20" i="19"/>
  <c r="D25" i="19" s="1"/>
  <c r="K19" i="19"/>
  <c r="E19" i="19"/>
  <c r="D24" i="19" s="1"/>
  <c r="K18" i="19"/>
  <c r="W17" i="19"/>
  <c r="K17" i="19"/>
  <c r="AE16" i="19"/>
  <c r="AD16" i="19"/>
  <c r="AC16" i="19"/>
  <c r="K16" i="19"/>
  <c r="AF15" i="19"/>
  <c r="K15" i="19"/>
  <c r="AF14" i="19"/>
  <c r="P14" i="19"/>
  <c r="K14" i="19"/>
  <c r="AF13" i="19"/>
  <c r="AF12" i="19"/>
  <c r="E12" i="19"/>
  <c r="E13" i="19" s="1"/>
  <c r="D12" i="19"/>
  <c r="C12" i="19"/>
  <c r="B12" i="19"/>
  <c r="F12" i="19" s="1"/>
  <c r="AF11" i="19"/>
  <c r="L11" i="19"/>
  <c r="K11" i="19"/>
  <c r="J6" i="19" s="1"/>
  <c r="AF10" i="19"/>
  <c r="J9" i="19"/>
  <c r="AF8" i="19"/>
  <c r="X8" i="19"/>
  <c r="W8" i="19"/>
  <c r="J8" i="19"/>
  <c r="AF7" i="19"/>
  <c r="Y7" i="19"/>
  <c r="W19" i="19" s="1"/>
  <c r="R7" i="19"/>
  <c r="S7" i="19" s="1"/>
  <c r="J7" i="19"/>
  <c r="F7" i="19"/>
  <c r="E8" i="19" s="1"/>
  <c r="AF6" i="19"/>
  <c r="Y6" i="19"/>
  <c r="AF5" i="19"/>
  <c r="Y5" i="19"/>
  <c r="AF4" i="19"/>
  <c r="Y4" i="19"/>
  <c r="W16" i="19" s="1"/>
  <c r="Q4" i="19"/>
  <c r="P4" i="19"/>
  <c r="J4" i="19"/>
  <c r="AF3" i="19"/>
  <c r="Y3" i="19"/>
  <c r="W15" i="19" s="1"/>
  <c r="S3" i="19"/>
  <c r="R3" i="19"/>
  <c r="J3" i="19"/>
  <c r="F3" i="19"/>
  <c r="E4" i="19" s="1"/>
  <c r="Y2" i="19"/>
  <c r="W14" i="19" s="1"/>
  <c r="S2" i="19"/>
  <c r="S4" i="19" s="1"/>
  <c r="R2" i="19"/>
  <c r="P15" i="19" s="1"/>
  <c r="Z8" i="21" l="1"/>
  <c r="F13" i="21"/>
  <c r="J22" i="18"/>
  <c r="C13" i="19"/>
  <c r="B13" i="19"/>
  <c r="AG14" i="19"/>
  <c r="Z6" i="19"/>
  <c r="D13" i="19"/>
  <c r="B4" i="19"/>
  <c r="F4" i="19" s="1"/>
  <c r="R4" i="19"/>
  <c r="B8" i="19"/>
  <c r="Y8" i="19"/>
  <c r="Z5" i="19" s="1"/>
  <c r="AF16" i="19"/>
  <c r="AG11" i="19" s="1"/>
  <c r="W18" i="19"/>
  <c r="C4" i="19"/>
  <c r="C8" i="19"/>
  <c r="J10" i="19"/>
  <c r="P16" i="19"/>
  <c r="Q15" i="19" s="1"/>
  <c r="D4" i="19"/>
  <c r="J5" i="19"/>
  <c r="D8" i="19"/>
  <c r="K23" i="19"/>
  <c r="Z3" i="19"/>
  <c r="Z7" i="19"/>
  <c r="J2" i="19"/>
  <c r="Z2" i="19"/>
  <c r="Z8" i="19" s="1"/>
  <c r="Z4" i="19"/>
  <c r="C24" i="19"/>
  <c r="C26" i="19"/>
  <c r="E57" i="18"/>
  <c r="D57" i="18"/>
  <c r="C57" i="18"/>
  <c r="Y3" i="18"/>
  <c r="Y2" i="18"/>
  <c r="Y4" i="18"/>
  <c r="Y5" i="18"/>
  <c r="Y6" i="18"/>
  <c r="Y7" i="18"/>
  <c r="S7" i="18"/>
  <c r="Q4" i="18"/>
  <c r="R3" i="18"/>
  <c r="R2" i="18"/>
  <c r="S4" i="12"/>
  <c r="S3" i="12"/>
  <c r="S2" i="12"/>
  <c r="C24" i="18"/>
  <c r="E58" i="18" l="1"/>
  <c r="F58" i="18"/>
  <c r="D58" i="18"/>
  <c r="J18" i="19"/>
  <c r="J17" i="19"/>
  <c r="J21" i="19"/>
  <c r="J20" i="19"/>
  <c r="W20" i="19"/>
  <c r="Q14" i="19"/>
  <c r="Q16" i="19" s="1"/>
  <c r="J11" i="19"/>
  <c r="AG5" i="19"/>
  <c r="AG6" i="19"/>
  <c r="AG15" i="19"/>
  <c r="AG7" i="19"/>
  <c r="AG12" i="19"/>
  <c r="J15" i="19"/>
  <c r="AG4" i="19"/>
  <c r="AG8" i="19"/>
  <c r="AG3" i="19"/>
  <c r="AG16" i="19" s="1"/>
  <c r="F13" i="19"/>
  <c r="F8" i="19"/>
  <c r="J14" i="19"/>
  <c r="J23" i="19" s="1"/>
  <c r="AG10" i="19"/>
  <c r="J19" i="19"/>
  <c r="AG13" i="19"/>
  <c r="J22" i="19"/>
  <c r="J16" i="19"/>
  <c r="W20" i="18"/>
  <c r="X16" i="18" s="1"/>
  <c r="R4" i="18"/>
  <c r="P16" i="18"/>
  <c r="Q15" i="18" s="1"/>
  <c r="X17" i="18" l="1"/>
  <c r="X15" i="18"/>
  <c r="X19" i="18"/>
  <c r="X18" i="18"/>
  <c r="X16" i="19"/>
  <c r="X14" i="19"/>
  <c r="X15" i="19"/>
  <c r="X17" i="19"/>
  <c r="X19" i="19"/>
  <c r="X18" i="19"/>
  <c r="X14" i="18"/>
  <c r="Q14" i="18"/>
  <c r="Q16" i="18" s="1"/>
  <c r="X20" i="18" l="1"/>
  <c r="X20" i="19"/>
  <c r="D26" i="18"/>
  <c r="C26" i="18"/>
  <c r="D25" i="18"/>
  <c r="C25" i="18"/>
  <c r="D24" i="18"/>
  <c r="AF15" i="18"/>
  <c r="X8" i="18"/>
  <c r="W8" i="18"/>
  <c r="AF14" i="18"/>
  <c r="AF13" i="18"/>
  <c r="K11" i="18"/>
  <c r="J10" i="18" s="1"/>
  <c r="AF12" i="18"/>
  <c r="AF11" i="18"/>
  <c r="AF10" i="18"/>
  <c r="AF8" i="18"/>
  <c r="AF7" i="18"/>
  <c r="F7" i="18"/>
  <c r="D8" i="18" s="1"/>
  <c r="AF6" i="18"/>
  <c r="AF5" i="18"/>
  <c r="AF4" i="18"/>
  <c r="P4" i="18"/>
  <c r="S3" i="18" s="1"/>
  <c r="AC16" i="18"/>
  <c r="F3" i="18"/>
  <c r="F12" i="18" s="1"/>
  <c r="Y8" i="18"/>
  <c r="Z7" i="18" l="1"/>
  <c r="Z2" i="18"/>
  <c r="Z5" i="18"/>
  <c r="Z3" i="18"/>
  <c r="Z6" i="18"/>
  <c r="Z4" i="18"/>
  <c r="J2" i="18"/>
  <c r="J9" i="18"/>
  <c r="J5" i="18"/>
  <c r="J8" i="18"/>
  <c r="J4" i="18"/>
  <c r="J7" i="18"/>
  <c r="J3" i="18"/>
  <c r="J6" i="18"/>
  <c r="S2" i="18"/>
  <c r="S4" i="18" s="1"/>
  <c r="B8" i="18"/>
  <c r="E8" i="18"/>
  <c r="C4" i="18"/>
  <c r="B4" i="18"/>
  <c r="E13" i="18"/>
  <c r="AD16" i="18"/>
  <c r="L11" i="18"/>
  <c r="AF3" i="18"/>
  <c r="D4" i="18"/>
  <c r="C8" i="18"/>
  <c r="E4" i="18"/>
  <c r="Z14" i="12"/>
  <c r="C3" i="12"/>
  <c r="M9" i="12"/>
  <c r="Z8" i="18" l="1"/>
  <c r="F4" i="18"/>
  <c r="F8" i="18"/>
  <c r="C13" i="18"/>
  <c r="B13" i="18"/>
  <c r="D13" i="18"/>
  <c r="AF16" i="18"/>
  <c r="AF21" i="12"/>
  <c r="AE20" i="12"/>
  <c r="AD20" i="12"/>
  <c r="AD19" i="12"/>
  <c r="AE16" i="12"/>
  <c r="AD16" i="12"/>
  <c r="AD14" i="12"/>
  <c r="AE13" i="12"/>
  <c r="AD7" i="12"/>
  <c r="AE6" i="12"/>
  <c r="AD6" i="12"/>
  <c r="AD5" i="12"/>
  <c r="AD4" i="12"/>
  <c r="AE3" i="12"/>
  <c r="AD3" i="12"/>
  <c r="Y15" i="12"/>
  <c r="L13" i="12"/>
  <c r="Z3" i="12"/>
  <c r="Z4" i="12"/>
  <c r="Z5" i="12"/>
  <c r="Z6" i="12"/>
  <c r="Z7" i="12"/>
  <c r="Z8" i="12"/>
  <c r="Z9" i="12"/>
  <c r="Z11" i="12"/>
  <c r="Z10" i="12"/>
  <c r="Z12" i="12"/>
  <c r="Z13" i="12"/>
  <c r="Z2" i="12"/>
  <c r="S7" i="12"/>
  <c r="M4" i="12"/>
  <c r="M6" i="12"/>
  <c r="M8" i="12"/>
  <c r="M10" i="12"/>
  <c r="M11" i="12"/>
  <c r="M12" i="12"/>
  <c r="M7" i="12"/>
  <c r="M5" i="12"/>
  <c r="M2" i="12"/>
  <c r="M3" i="12"/>
  <c r="C22" i="12"/>
  <c r="C21" i="12"/>
  <c r="C20" i="12"/>
  <c r="E7" i="12"/>
  <c r="AG8" i="18" l="1"/>
  <c r="AG15" i="18"/>
  <c r="AG5" i="18"/>
  <c r="AG6" i="18"/>
  <c r="AG10" i="18"/>
  <c r="AG11" i="18"/>
  <c r="AG7" i="18"/>
  <c r="AG14" i="18"/>
  <c r="AE16" i="18" s="1"/>
  <c r="AG4" i="18"/>
  <c r="AG12" i="18"/>
  <c r="AG13" i="18"/>
  <c r="J11" i="18"/>
  <c r="AG3" i="18"/>
  <c r="F13" i="18"/>
  <c r="M13" i="12"/>
  <c r="J12" i="12" s="1"/>
  <c r="K13" i="12"/>
  <c r="Z15" i="12"/>
  <c r="AA14" i="12" s="1"/>
  <c r="D21" i="12"/>
  <c r="D20" i="12"/>
  <c r="D22" i="12"/>
  <c r="F7" i="12"/>
  <c r="B8" i="12" s="1"/>
  <c r="X15" i="12"/>
  <c r="AE18" i="12"/>
  <c r="AG18" i="12" s="1"/>
  <c r="AE19" i="12"/>
  <c r="AE4" i="12"/>
  <c r="AE10" i="12"/>
  <c r="AE7" i="12"/>
  <c r="AE14" i="12"/>
  <c r="AE15" i="12"/>
  <c r="AE17" i="12"/>
  <c r="AG17" i="12" s="1"/>
  <c r="AE12" i="12"/>
  <c r="AE8" i="12"/>
  <c r="AG8" i="12" s="1"/>
  <c r="AE11" i="12"/>
  <c r="AG11" i="12" s="1"/>
  <c r="AG13" i="12"/>
  <c r="C12" i="12"/>
  <c r="AD15" i="12"/>
  <c r="AG5" i="12"/>
  <c r="AD10" i="12"/>
  <c r="AG6" i="12"/>
  <c r="AD12" i="12"/>
  <c r="Q4" i="12"/>
  <c r="E3" i="12" s="1"/>
  <c r="E12" i="12" s="1"/>
  <c r="AD21" i="12" l="1"/>
  <c r="AG16" i="18"/>
  <c r="AA5" i="12"/>
  <c r="J11" i="12"/>
  <c r="J9" i="12"/>
  <c r="AA7" i="12"/>
  <c r="J3" i="12"/>
  <c r="J7" i="12"/>
  <c r="AA6" i="12"/>
  <c r="AA12" i="12"/>
  <c r="AE21" i="12"/>
  <c r="AG12" i="12"/>
  <c r="AA13" i="12"/>
  <c r="AA4" i="12"/>
  <c r="AA2" i="12"/>
  <c r="AA10" i="12"/>
  <c r="AA8" i="12"/>
  <c r="J6" i="12"/>
  <c r="AA11" i="12"/>
  <c r="AA9" i="12"/>
  <c r="AA3" i="12"/>
  <c r="AG4" i="12"/>
  <c r="AG15" i="12"/>
  <c r="J5" i="12"/>
  <c r="J2" i="12"/>
  <c r="J10" i="12"/>
  <c r="J4" i="12"/>
  <c r="J8" i="12"/>
  <c r="AG16" i="12"/>
  <c r="AG7" i="12"/>
  <c r="D8" i="12"/>
  <c r="AG19" i="12"/>
  <c r="B3" i="12"/>
  <c r="B12" i="12" s="1"/>
  <c r="C8" i="12"/>
  <c r="E8" i="12"/>
  <c r="AG14" i="12"/>
  <c r="AG10" i="12"/>
  <c r="AG3" i="12"/>
  <c r="AG20" i="12"/>
  <c r="D3" i="12"/>
  <c r="D12" i="12" s="1"/>
  <c r="T3" i="12"/>
  <c r="T2" i="12"/>
  <c r="AA19" i="10"/>
  <c r="AA4" i="10"/>
  <c r="AA8" i="10"/>
  <c r="AA11" i="10"/>
  <c r="AA5" i="10"/>
  <c r="AA6" i="10"/>
  <c r="AA12" i="10"/>
  <c r="AA14" i="10"/>
  <c r="AA13" i="10"/>
  <c r="AA16" i="10"/>
  <c r="AA9" i="10"/>
  <c r="AA7" i="10"/>
  <c r="AA10" i="10"/>
  <c r="AA17" i="10"/>
  <c r="AA15" i="10"/>
  <c r="AA18" i="10"/>
  <c r="T15" i="10"/>
  <c r="K11" i="10"/>
  <c r="J3" i="10" s="1"/>
  <c r="C3" i="10"/>
  <c r="J13" i="12" l="1"/>
  <c r="AG21" i="12"/>
  <c r="AH16" i="12" s="1"/>
  <c r="AA15" i="12"/>
  <c r="T4" i="12"/>
  <c r="F12" i="12"/>
  <c r="D13" i="12" s="1"/>
  <c r="F8" i="12"/>
  <c r="F3" i="12"/>
  <c r="B4" i="12" s="1"/>
  <c r="AA3" i="10"/>
  <c r="P7" i="10"/>
  <c r="O4" i="10"/>
  <c r="AA20" i="10" l="1"/>
  <c r="AH4" i="12"/>
  <c r="AH19" i="12"/>
  <c r="AH20" i="12"/>
  <c r="AH12" i="12"/>
  <c r="AH3" i="12"/>
  <c r="AH13" i="12"/>
  <c r="AH17" i="12"/>
  <c r="AH8" i="12"/>
  <c r="AH5" i="12"/>
  <c r="AH18" i="12"/>
  <c r="AH6" i="12"/>
  <c r="AH11" i="12"/>
  <c r="AH10" i="12"/>
  <c r="AH14" i="12"/>
  <c r="AH15" i="12"/>
  <c r="AH7" i="12"/>
  <c r="B13" i="12"/>
  <c r="C13" i="12"/>
  <c r="E13" i="12"/>
  <c r="C4" i="12"/>
  <c r="E4" i="12"/>
  <c r="D4" i="12"/>
  <c r="P2" i="10"/>
  <c r="E3" i="10"/>
  <c r="P3" i="10"/>
  <c r="AB9" i="10" l="1"/>
  <c r="AB13" i="10"/>
  <c r="AB15" i="10"/>
  <c r="AB19" i="10"/>
  <c r="AB5" i="10"/>
  <c r="AB18" i="10"/>
  <c r="AB7" i="10"/>
  <c r="AB14" i="10"/>
  <c r="AB11" i="10"/>
  <c r="AB10" i="10"/>
  <c r="AB8" i="10"/>
  <c r="AB17" i="10"/>
  <c r="AB16" i="10"/>
  <c r="AB6" i="10"/>
  <c r="AB4" i="10"/>
  <c r="AB12" i="10"/>
  <c r="AB3" i="10"/>
  <c r="F13" i="12"/>
  <c r="F4" i="12"/>
  <c r="P4" i="10"/>
  <c r="J10" i="10" l="1"/>
  <c r="B3" i="10"/>
  <c r="U3" i="10"/>
  <c r="D3" i="10"/>
  <c r="J2" i="10"/>
  <c r="J7" i="10"/>
  <c r="U12" i="10"/>
  <c r="U2" i="10"/>
  <c r="U9" i="10"/>
  <c r="U4" i="10"/>
  <c r="J4" i="10"/>
  <c r="J6" i="10"/>
  <c r="U7" i="10"/>
  <c r="U8" i="10"/>
  <c r="U5" i="10"/>
  <c r="U14" i="10"/>
  <c r="U13" i="10"/>
  <c r="U11" i="10"/>
  <c r="J8" i="10"/>
  <c r="J9" i="10"/>
  <c r="J5" i="10"/>
  <c r="U6" i="10"/>
  <c r="U10" i="10"/>
  <c r="U15" i="10" l="1"/>
  <c r="J11" i="10"/>
  <c r="F3" i="10"/>
  <c r="B4" i="10" l="1"/>
  <c r="C4" i="10"/>
  <c r="E4" i="10"/>
  <c r="D4" i="10"/>
  <c r="F4" i="10" l="1"/>
  <c r="AH21" i="12" l="1"/>
  <c r="K17" i="23" l="1"/>
  <c r="J8" i="23" l="1"/>
  <c r="C36" i="23"/>
  <c r="M17" i="23"/>
  <c r="E36" i="23" s="1"/>
  <c r="D42" i="23" s="1"/>
  <c r="J16" i="23"/>
  <c r="J10" i="23"/>
  <c r="J15" i="23"/>
  <c r="J12" i="23"/>
  <c r="J9" i="23"/>
  <c r="J14" i="23"/>
  <c r="J13" i="23"/>
  <c r="J11" i="23"/>
  <c r="C42" i="23" l="1"/>
  <c r="J17" i="23"/>
</calcChain>
</file>

<file path=xl/sharedStrings.xml><?xml version="1.0" encoding="utf-8"?>
<sst xmlns="http://schemas.openxmlformats.org/spreadsheetml/2006/main" count="3433" uniqueCount="698">
  <si>
    <t>KDM</t>
  </si>
  <si>
    <t>CLASIFICACIÓN</t>
  </si>
  <si>
    <t xml:space="preserve">devolución de dinero por pasar trx 2 veces </t>
  </si>
  <si>
    <t>Clasificación Dead Pool 2</t>
  </si>
  <si>
    <t>15 de mayo - martes</t>
  </si>
  <si>
    <t xml:space="preserve">16 de mayo  - miercoles </t>
  </si>
  <si>
    <t>17 de mayo - jueves</t>
  </si>
  <si>
    <t>18 de mayo - viernes</t>
  </si>
  <si>
    <t>19 de mayo - sabado</t>
  </si>
  <si>
    <t>20 de mayo - domingo</t>
  </si>
  <si>
    <t>21 de mayo - lunes</t>
  </si>
  <si>
    <t>22 de mayo - martes</t>
  </si>
  <si>
    <t>23 de mayo  - miercoles</t>
  </si>
  <si>
    <t>24 de mayo  - jueves</t>
  </si>
  <si>
    <t>25 de mayo  - viernes</t>
  </si>
  <si>
    <t>26 de mayo - sabado</t>
  </si>
  <si>
    <t>27 de mayo  - domingo</t>
  </si>
  <si>
    <t>28 de mayo - lunes</t>
  </si>
  <si>
    <t xml:space="preserve">29 de mayo - martes </t>
  </si>
  <si>
    <t>30 de mayo - miercoles</t>
  </si>
  <si>
    <t>31 de mayo - jueves</t>
  </si>
  <si>
    <t>Cambio de boletas para otro día</t>
  </si>
  <si>
    <t xml:space="preserve">Mejorar snacks, salas, fachadas, buenos precios </t>
  </si>
  <si>
    <t xml:space="preserve">Información sobre los cc que tienen convenio de parqueadero </t>
  </si>
  <si>
    <t>Información - Convenios parqueaderos</t>
  </si>
  <si>
    <t>Información - Boletería</t>
  </si>
  <si>
    <t>Información - Medios de pago</t>
  </si>
  <si>
    <t>Tarjeta Codensa</t>
  </si>
  <si>
    <t>PQR Medellín</t>
  </si>
  <si>
    <t>Cómo tener tarjeta VIP</t>
  </si>
  <si>
    <t>Queja - Convenio parqueadero</t>
  </si>
  <si>
    <t xml:space="preserve">No validaron el parqueadero a tiempo </t>
  </si>
  <si>
    <t xml:space="preserve">Tunal </t>
  </si>
  <si>
    <t xml:space="preserve">Queja - Proyección </t>
  </si>
  <si>
    <t>mala proyección de Vengadores</t>
  </si>
  <si>
    <t xml:space="preserve">Queja - Películas </t>
  </si>
  <si>
    <t>No dejaron entrar a niña de 17 años a ver Dead pool 2</t>
  </si>
  <si>
    <t>Información - Clasificación películas</t>
  </si>
  <si>
    <t xml:space="preserve">Queja - Clasificación Películas </t>
  </si>
  <si>
    <t>Alamos</t>
  </si>
  <si>
    <t xml:space="preserve">Queja - Confiteria </t>
  </si>
  <si>
    <t xml:space="preserve">falta variedad de productos </t>
  </si>
  <si>
    <t xml:space="preserve">Queja - Taquilla </t>
  </si>
  <si>
    <t>Solicitud rut</t>
  </si>
  <si>
    <t>Saber si ya está la tarjeta en el teatro</t>
  </si>
  <si>
    <t>Imax</t>
  </si>
  <si>
    <t>Hoja de vida</t>
  </si>
  <si>
    <t>Suba</t>
  </si>
  <si>
    <t>Queja - Películas</t>
  </si>
  <si>
    <t xml:space="preserve">Películas en idioma original </t>
  </si>
  <si>
    <t>Palatino</t>
  </si>
  <si>
    <t>Queja - Inseguridad</t>
  </si>
  <si>
    <t xml:space="preserve">Inseguridad en las salas, ausencia de personal </t>
  </si>
  <si>
    <t>Posibilidad de pagar por PSE</t>
  </si>
  <si>
    <t xml:space="preserve">Se prendió la luz en medio de la película </t>
  </si>
  <si>
    <t>Occidente</t>
  </si>
  <si>
    <t>Iwana</t>
  </si>
  <si>
    <t xml:space="preserve">Tintal </t>
  </si>
  <si>
    <t xml:space="preserve">Plazuela </t>
  </si>
  <si>
    <t>Ruido empleados y grosería</t>
  </si>
  <si>
    <t xml:space="preserve">Queja - Servicio </t>
  </si>
  <si>
    <t>No dieron la película programada</t>
  </si>
  <si>
    <t xml:space="preserve">que hacer en caso de pérdida </t>
  </si>
  <si>
    <t xml:space="preserve">Se pierde la plata de la tarjeta </t>
  </si>
  <si>
    <t>Mal trato personal confitería</t>
  </si>
  <si>
    <t>Sonido muy alto</t>
  </si>
  <si>
    <t>Sonido malo</t>
  </si>
  <si>
    <t>No hay cine arte</t>
  </si>
  <si>
    <t>Alianza con universidad</t>
  </si>
  <si>
    <t>Sugerencia - Películas</t>
  </si>
  <si>
    <t>Poner Dead Pool 2 en Imax</t>
  </si>
  <si>
    <t>La página es muy lenta</t>
  </si>
  <si>
    <t>Información - Pauta</t>
  </si>
  <si>
    <t>Información - Ventas empresariales</t>
  </si>
  <si>
    <t xml:space="preserve">Información - Precios y horarios </t>
  </si>
  <si>
    <t xml:space="preserve">Sugerencia - Felicitación </t>
  </si>
  <si>
    <t>Maiz muy salado 75%</t>
  </si>
  <si>
    <t>mala proyección de Vengadores y servicio tardío</t>
  </si>
  <si>
    <t xml:space="preserve">Información </t>
  </si>
  <si>
    <t>Sugerencia</t>
  </si>
  <si>
    <t xml:space="preserve">Queja </t>
  </si>
  <si>
    <t xml:space="preserve">1 de junio - martes </t>
  </si>
  <si>
    <t>No esta la Jungla</t>
  </si>
  <si>
    <t>2 de junio - miercoles</t>
  </si>
  <si>
    <t>4 de junio - viernes</t>
  </si>
  <si>
    <t xml:space="preserve">Alamos </t>
  </si>
  <si>
    <t>3 de junio - jueves</t>
  </si>
  <si>
    <t>Queja - Niños ruidosos</t>
  </si>
  <si>
    <t>Salitre</t>
  </si>
  <si>
    <t xml:space="preserve">6 de junio - domingo </t>
  </si>
  <si>
    <t>Queja - Aseo</t>
  </si>
  <si>
    <t>Información - Medios de Pago</t>
  </si>
  <si>
    <t>Queja - Proyección</t>
  </si>
  <si>
    <t>Queja - Clasificación Películas</t>
  </si>
  <si>
    <t xml:space="preserve">si ya no hay descuento antes de las 3 todos los días </t>
  </si>
  <si>
    <t>Queja - Precio</t>
  </si>
  <si>
    <t>tariga de 11000 pq no aplica los sabados</t>
  </si>
  <si>
    <t>que comunicamos el 50% y ya no</t>
  </si>
  <si>
    <t>13 de junio - miercoles</t>
  </si>
  <si>
    <t>12 de junio - martes</t>
  </si>
  <si>
    <t>11 de junio - lunes</t>
  </si>
  <si>
    <t>10 de junio - domingo</t>
  </si>
  <si>
    <t>8 de junio - viernes</t>
  </si>
  <si>
    <t>7 de junio - jueves</t>
  </si>
  <si>
    <t>14 de junio - jueves</t>
  </si>
  <si>
    <t>Villavicencio</t>
  </si>
  <si>
    <t>Queja - Servicio</t>
  </si>
  <si>
    <t>15 de junio - viernes</t>
  </si>
  <si>
    <t xml:space="preserve">porque subimos precios </t>
  </si>
  <si>
    <t>16 de junio - sábado</t>
  </si>
  <si>
    <t>17 de junio - domingo</t>
  </si>
  <si>
    <t>Información</t>
  </si>
  <si>
    <t xml:space="preserve">Boletería </t>
  </si>
  <si>
    <t xml:space="preserve">Clasificación películas </t>
  </si>
  <si>
    <t xml:space="preserve">Convenio parqueaderos </t>
  </si>
  <si>
    <t>Medios de Pago</t>
  </si>
  <si>
    <t xml:space="preserve">Pauta </t>
  </si>
  <si>
    <t xml:space="preserve">Películas </t>
  </si>
  <si>
    <t>Precios y Horarios</t>
  </si>
  <si>
    <t xml:space="preserve">Ventas Empresariales </t>
  </si>
  <si>
    <t xml:space="preserve">Sugerencia </t>
  </si>
  <si>
    <t xml:space="preserve">TOTAL </t>
  </si>
  <si>
    <t>Felicitación</t>
  </si>
  <si>
    <t>Aseo</t>
  </si>
  <si>
    <t xml:space="preserve">Clasificación Películas </t>
  </si>
  <si>
    <t xml:space="preserve">Convenios Parqueaderos </t>
  </si>
  <si>
    <t xml:space="preserve">Confitería </t>
  </si>
  <si>
    <t xml:space="preserve">Inseguridad </t>
  </si>
  <si>
    <t>Niños Ruidosos</t>
  </si>
  <si>
    <t>Precio</t>
  </si>
  <si>
    <t>Proyección</t>
  </si>
  <si>
    <t xml:space="preserve">Servicio </t>
  </si>
  <si>
    <t xml:space="preserve">Taquilla </t>
  </si>
  <si>
    <t>Medellin</t>
  </si>
  <si>
    <t>Corporativa</t>
  </si>
  <si>
    <t>Tarjeta VIP</t>
  </si>
  <si>
    <t>Página Web</t>
  </si>
  <si>
    <t>Tarjetas VIP</t>
  </si>
  <si>
    <t>Información - Corporativa</t>
  </si>
  <si>
    <t>Información - Tarjeta VIP</t>
  </si>
  <si>
    <t>Queja - Página Web</t>
  </si>
  <si>
    <t>Queja - Tarjetas VIP</t>
  </si>
  <si>
    <t>Sin Detalle</t>
  </si>
  <si>
    <t xml:space="preserve">Occidente </t>
  </si>
  <si>
    <t>Medellín</t>
  </si>
  <si>
    <t xml:space="preserve">Medellín </t>
  </si>
  <si>
    <t>Américas</t>
  </si>
  <si>
    <t>Plazuela</t>
  </si>
  <si>
    <t xml:space="preserve">Imax </t>
  </si>
  <si>
    <t>Bima</t>
  </si>
  <si>
    <t>Tintal</t>
  </si>
  <si>
    <t xml:space="preserve">Bulevar </t>
  </si>
  <si>
    <t xml:space="preserve">Bima </t>
  </si>
  <si>
    <t>TOTAL</t>
  </si>
  <si>
    <t>Tunal</t>
  </si>
  <si>
    <t xml:space="preserve">Sin Detalle </t>
  </si>
  <si>
    <t>Cuando dan Jurassic World II</t>
  </si>
  <si>
    <t xml:space="preserve">Cual es la edad minima de un niño para entrar a cine </t>
  </si>
  <si>
    <t>Para saber si los sábado siguen al 50% antes de las 3 PM</t>
  </si>
  <si>
    <t xml:space="preserve">Para solicitar una reserva </t>
  </si>
  <si>
    <t xml:space="preserve">Llego y habian vendido sus asientos </t>
  </si>
  <si>
    <t>Saber si ya esta lista mi tarjeta</t>
  </si>
  <si>
    <t>Empezó la película tarde y empezó cortada</t>
  </si>
  <si>
    <t>18 de junio - lunes</t>
  </si>
  <si>
    <t>Renovación de VIP</t>
  </si>
  <si>
    <t>Comprar boletas online</t>
  </si>
  <si>
    <t>Cual es el teléfono de Villavo</t>
  </si>
  <si>
    <t>19 de junio - martes</t>
  </si>
  <si>
    <t>Cobro doble</t>
  </si>
  <si>
    <t>Cuanto le queda en la tarjeta VIP</t>
  </si>
  <si>
    <t>20 de junio - miércoles</t>
  </si>
  <si>
    <t>Si la semana del 20 estará Los Increíbles</t>
  </si>
  <si>
    <t>Precios de boletería</t>
  </si>
  <si>
    <t xml:space="preserve">Suba </t>
  </si>
  <si>
    <t>Clasificación Jurassic World II</t>
  </si>
  <si>
    <t xml:space="preserve">Información - Clasificación Películas </t>
  </si>
  <si>
    <t>Cobro las boletas y salio un error en la trx</t>
  </si>
  <si>
    <t xml:space="preserve">Entrar con niño de 7 meses </t>
  </si>
  <si>
    <t>Función de Dead Pool 2</t>
  </si>
  <si>
    <t>Bulevar</t>
  </si>
  <si>
    <t>Comprar boletas</t>
  </si>
  <si>
    <t>Como reservar</t>
  </si>
  <si>
    <t>Película a las 9:30 y empezó a las 10</t>
  </si>
  <si>
    <t>Quitaron el 50% antes de las 2 PM</t>
  </si>
  <si>
    <t>21 de junio - jueves</t>
  </si>
  <si>
    <t>Compra de boletas Los Increíbles</t>
  </si>
  <si>
    <t>Si puede entrar una niña de 3 años a Jurassic World</t>
  </si>
  <si>
    <t>Mal trato, poco producto, sillas ocupadas</t>
  </si>
  <si>
    <t>Boletas para función equivocada</t>
  </si>
  <si>
    <t>22 de junio - viernes</t>
  </si>
  <si>
    <t>Americas</t>
  </si>
  <si>
    <t>Mal trato de la administradora con el personal</t>
  </si>
  <si>
    <t>Reservas</t>
  </si>
  <si>
    <t>Portal Sabana</t>
  </si>
  <si>
    <t>Cajera grosera</t>
  </si>
  <si>
    <t>No hay VIP</t>
  </si>
  <si>
    <t xml:space="preserve">Si apilica descuentos </t>
  </si>
  <si>
    <t>23 de junio - sábado</t>
  </si>
  <si>
    <t xml:space="preserve">tarifas altas con vip </t>
  </si>
  <si>
    <t xml:space="preserve">Mal estado de las gafas </t>
  </si>
  <si>
    <t>Mala actitud taquillera</t>
  </si>
  <si>
    <t xml:space="preserve">No hay VIP y mal servicio </t>
  </si>
  <si>
    <t>24 de junio - domingo</t>
  </si>
  <si>
    <t>25 de junio - lunes</t>
  </si>
  <si>
    <t>Bulevar Niza</t>
  </si>
  <si>
    <t>Cuando están Los Increíbles</t>
  </si>
  <si>
    <t xml:space="preserve">Saber si está vigente </t>
  </si>
  <si>
    <t xml:space="preserve">Como sacar la VIP </t>
  </si>
  <si>
    <t xml:space="preserve">                                                                                                                                         </t>
  </si>
  <si>
    <t xml:space="preserve">Queja por mal trato y restricción de epilepticos </t>
  </si>
  <si>
    <t xml:space="preserve">26 de junio - martes </t>
  </si>
  <si>
    <t>27 de junio - miércoles</t>
  </si>
  <si>
    <t xml:space="preserve">Cuando está Jurassic Wold </t>
  </si>
  <si>
    <t>No hay buena cartelera solo niños y terror</t>
  </si>
  <si>
    <t xml:space="preserve">Bulevar Niza </t>
  </si>
  <si>
    <t xml:space="preserve">Reservas </t>
  </si>
  <si>
    <t>Unisur</t>
  </si>
  <si>
    <t>desde q edad paga un niño</t>
  </si>
  <si>
    <t>Sabana</t>
  </si>
  <si>
    <t>horarios</t>
  </si>
  <si>
    <t xml:space="preserve">Películas disponibles </t>
  </si>
  <si>
    <t xml:space="preserve">Sabana </t>
  </si>
  <si>
    <t>29 de junio - viernes</t>
  </si>
  <si>
    <t xml:space="preserve">Revendiendo boletas </t>
  </si>
  <si>
    <t>No dejan entrar comida</t>
  </si>
  <si>
    <t>Plaza de las Américas</t>
  </si>
  <si>
    <t>30 de junio - sábado</t>
  </si>
  <si>
    <t>Peso</t>
  </si>
  <si>
    <t>1 de Julio - Domingo</t>
  </si>
  <si>
    <t>Queja - Tarjeta VIP</t>
  </si>
  <si>
    <t xml:space="preserve">No hay plásticos </t>
  </si>
  <si>
    <t>Información - Reservas</t>
  </si>
  <si>
    <t xml:space="preserve">2 de Julio - Lunes </t>
  </si>
  <si>
    <t xml:space="preserve">Menor de edad puede trabajar con nosotros </t>
  </si>
  <si>
    <t>Cerraron una caja en confitería y había fila y dijeron q seguían ord.</t>
  </si>
  <si>
    <t>3 de Julio - Martes</t>
  </si>
  <si>
    <t xml:space="preserve">Taquillero respondio feo y agresivo por atender a otras personas q se colaron </t>
  </si>
  <si>
    <t xml:space="preserve">Sugerencia - General </t>
  </si>
  <si>
    <t>tienen buenos precios, buenos horarios, buena cartelera, pero les falta servicio y mejor presentación de las zonas comunales de las salas de cine, ejemplo donde venden la comida, es un sitio desordenado, sucio, con mal servicio, tienen una gran oportunidad de mejorar este aspecto y no necesitan inversión.</t>
  </si>
  <si>
    <t>Para cumpleaños</t>
  </si>
  <si>
    <t>4 de Julio - Miércoles</t>
  </si>
  <si>
    <t xml:space="preserve">Villavicencio </t>
  </si>
  <si>
    <t>pérdida de tarjeta</t>
  </si>
  <si>
    <t>cómo saco la tarjeta</t>
  </si>
  <si>
    <t>Si aún esta Dead Pool 2</t>
  </si>
  <si>
    <t>Dejaron entrar niña de 6 años a pelicula voces del mas alla y rego la gaseosa</t>
  </si>
  <si>
    <t xml:space="preserve">Queja - Clasificación de Películas </t>
  </si>
  <si>
    <t>precio de boleta</t>
  </si>
  <si>
    <t>unisur</t>
  </si>
  <si>
    <t xml:space="preserve">La película se paraba en medio de la proyección </t>
  </si>
  <si>
    <t>5 de Julio - Jueves</t>
  </si>
  <si>
    <t>Bono regalo</t>
  </si>
  <si>
    <t xml:space="preserve">Información - Corporativa </t>
  </si>
  <si>
    <t xml:space="preserve">un niño ruidoso y el señor se salio de la película bravo </t>
  </si>
  <si>
    <t xml:space="preserve">Mala actitud del taquillero y confitero </t>
  </si>
  <si>
    <t xml:space="preserve">Entregaron boletas para 2 d y ellos pidieron 3d y pelo en las crospetas </t>
  </si>
  <si>
    <t>6 de Julio - Viernes</t>
  </si>
  <si>
    <t xml:space="preserve">Unisur </t>
  </si>
  <si>
    <t xml:space="preserve">Cortaron los pos créditos </t>
  </si>
  <si>
    <t>puede entrar un niño de 3 años</t>
  </si>
  <si>
    <t>7 de Julio - Sábado</t>
  </si>
  <si>
    <t>Proyección al 50%</t>
  </si>
  <si>
    <t xml:space="preserve">Queja - Confitería </t>
  </si>
  <si>
    <t>No habia todorico criollo en el combo mundial, puclicidad engañosa</t>
  </si>
  <si>
    <t>No le preguntaron por tarjeta VIP y pago mas</t>
  </si>
  <si>
    <t xml:space="preserve">mala actitud </t>
  </si>
  <si>
    <t>niño de 4 años si puede enrtrar</t>
  </si>
  <si>
    <t xml:space="preserve">Información - Clasificación de Películas </t>
  </si>
  <si>
    <t>mala actitud y caida del sistema por eso no vendieron lo q el queria</t>
  </si>
  <si>
    <t>8 de Julio - Domingo</t>
  </si>
  <si>
    <t xml:space="preserve">por el cambio de tarjerta sin aviso </t>
  </si>
  <si>
    <t>No se respeto la reserva</t>
  </si>
  <si>
    <t xml:space="preserve">no apagan nunca las luces cuando empieza l apelicula </t>
  </si>
  <si>
    <t>9 de Julio - Lunes</t>
  </si>
  <si>
    <t xml:space="preserve">no le dejaron pagar el combo con vip </t>
  </si>
  <si>
    <t>colocar peliculas de cine arte</t>
  </si>
  <si>
    <t>10 de Julio - Martes</t>
  </si>
  <si>
    <t>11 de Julio - Miércoles</t>
  </si>
  <si>
    <t xml:space="preserve">para ofrecer prodcutos de confietería </t>
  </si>
  <si>
    <t xml:space="preserve">dejan entrar niños menores y lloran </t>
  </si>
  <si>
    <t xml:space="preserve">Queja - Niños Ruidosos </t>
  </si>
  <si>
    <t>Cobro doble en entradas</t>
  </si>
  <si>
    <t>Queja - Taquilla</t>
  </si>
  <si>
    <t xml:space="preserve">Información - Ventas Empresariales </t>
  </si>
  <si>
    <t>12 de Julio - Jueves</t>
  </si>
  <si>
    <t xml:space="preserve">información - Clasificación de Películas </t>
  </si>
  <si>
    <t>13 de Julio - Viernes</t>
  </si>
  <si>
    <t>Mala calidad en las películas</t>
  </si>
  <si>
    <t>14 de Julio - Sábado</t>
  </si>
  <si>
    <t xml:space="preserve">cambio de sala mal hecho </t>
  </si>
  <si>
    <t>15 de Julio - Domingo</t>
  </si>
  <si>
    <t>No le dejamos entrar un tinto</t>
  </si>
  <si>
    <t xml:space="preserve">Información - Reservas </t>
  </si>
  <si>
    <t xml:space="preserve">no pudo cmabiar las boeltas nadie contesto </t>
  </si>
  <si>
    <t xml:space="preserve">cortaron los pos creditos </t>
  </si>
  <si>
    <t xml:space="preserve">Los mejores precios poner en la appa con tarjeta y sin tarejta </t>
  </si>
  <si>
    <t>16 de Julio - Lunes</t>
  </si>
  <si>
    <t xml:space="preserve">Solicitud alianza </t>
  </si>
  <si>
    <t>Quitarlo de la base de datps</t>
  </si>
  <si>
    <t>Pesimo sonido</t>
  </si>
  <si>
    <t>boletas</t>
  </si>
  <si>
    <t>Bono regalo factura</t>
  </si>
  <si>
    <t xml:space="preserve">mal servicio y atención no informan </t>
  </si>
  <si>
    <t>17 de Julio - Martes</t>
  </si>
  <si>
    <t xml:space="preserve">que se pueda ver cuanto tiene la tarjeta y recargar en varios lados </t>
  </si>
  <si>
    <t>18 de Julio - Miércoles</t>
  </si>
  <si>
    <t>mal servicio</t>
  </si>
  <si>
    <t>19 de Julio - Jueves</t>
  </si>
  <si>
    <t xml:space="preserve">Queja - Aseo </t>
  </si>
  <si>
    <t>piso pegachento, donde se pone la gaseosa está muy sucio</t>
  </si>
  <si>
    <t>cargo 40.000 y penso q era para todo el año</t>
  </si>
  <si>
    <t xml:space="preserve">empezó 10 min tarde la película y sin cortos </t>
  </si>
  <si>
    <t xml:space="preserve">todo mal </t>
  </si>
  <si>
    <t>20 de Julio - Viernes</t>
  </si>
  <si>
    <t>21 de Julio - Sábado</t>
  </si>
  <si>
    <t>Información - Clasificación de Películas</t>
  </si>
  <si>
    <t xml:space="preserve">no habian sillas y las reservedas faltaban 5 para entrrar y no las habian liberado </t>
  </si>
  <si>
    <t>22 de Julio - Domingo</t>
  </si>
  <si>
    <t xml:space="preserve">Tiene la antigua y no le diueron los descuentos </t>
  </si>
  <si>
    <t>23 de Julio - Lunes</t>
  </si>
  <si>
    <t>General</t>
  </si>
  <si>
    <t>Total</t>
  </si>
  <si>
    <t>Correo</t>
  </si>
  <si>
    <t>RRSS</t>
  </si>
  <si>
    <t>c</t>
  </si>
  <si>
    <t>r</t>
  </si>
  <si>
    <t>total</t>
  </si>
  <si>
    <t xml:space="preserve">Total </t>
  </si>
  <si>
    <t>Aun no hay tarjetas VIP</t>
  </si>
  <si>
    <t>24 de Julio - Martes</t>
  </si>
  <si>
    <t>Poner mas cine colombiano e independiente</t>
  </si>
  <si>
    <t>Empezó tarde, se corto y los cambiaron de sala una hora y media tarde</t>
  </si>
  <si>
    <t>25 de Julio - Miércoles</t>
  </si>
  <si>
    <t>niños que no han ido a cine</t>
  </si>
  <si>
    <t>26 de Julio - Jueves</t>
  </si>
  <si>
    <t>Actitud del cajero con pereza y sin dar soluciones</t>
  </si>
  <si>
    <t>DESCRIPCIÓN PQRS</t>
  </si>
  <si>
    <t>TEATRO</t>
  </si>
  <si>
    <t>INFORMACIÓN</t>
  </si>
  <si>
    <t xml:space="preserve">SUGERENCIAS </t>
  </si>
  <si>
    <t>QUEJAS</t>
  </si>
  <si>
    <t>Cómo obtener la tarjeta VIP</t>
  </si>
  <si>
    <t xml:space="preserve">VIP Perdida </t>
  </si>
  <si>
    <t xml:space="preserve">Muchas gracias por comunicarse con nosotros, referente a su consulta le informamos que hemos reportado su tarjeta como perdida, la invitamos a acercarse a su teatro de preferencia para realizar la compra de su nuevo plástico.
Gracias por preferirnos, </t>
  </si>
  <si>
    <t>No hay plásticos de tarjetas VIP</t>
  </si>
  <si>
    <t>Un gusto saludarle, ofrecemos disculpas por la molestia que pudimos ocasionarle; queremos compartirle que tenemos problemas logísticos con la entrega de las tarjetas. Contaremos con las tarjetas en los teatros en una semana.
Trabajamos para mejorar, esperamos contar con su pronta visita.</t>
  </si>
  <si>
    <t>Cómo hacer una reserva</t>
  </si>
  <si>
    <r>
      <t xml:space="preserve">
Gracias por comunicarse con nosotros, referente a su consulta le informamos que puede hacer su reserva a través de nuestro call center </t>
    </r>
    <r>
      <rPr>
        <b/>
        <sz val="10"/>
        <color theme="1"/>
        <rFont val="Arial Unicode MS"/>
        <family val="2"/>
      </rPr>
      <t>7447070</t>
    </r>
    <r>
      <rPr>
        <sz val="10"/>
        <color theme="1"/>
        <rFont val="Arial Unicode MS"/>
        <family val="2"/>
      </rPr>
      <t xml:space="preserve"> o comprar sus boletas directamente desde nuestra APP </t>
    </r>
    <r>
      <rPr>
        <b/>
        <sz val="10"/>
        <color theme="1"/>
        <rFont val="Arial Unicode MS"/>
        <family val="2"/>
      </rPr>
      <t xml:space="preserve">Cinemas Procinal </t>
    </r>
    <r>
      <rPr>
        <sz val="10"/>
        <color theme="1"/>
        <rFont val="Arial Unicode MS"/>
        <family val="2"/>
      </rPr>
      <t xml:space="preserve">o página web.
Gracias por preferirnos,
</t>
    </r>
  </si>
  <si>
    <t xml:space="preserve">Para dar una cortesía </t>
  </si>
  <si>
    <t xml:space="preserve">Estimado Juan Pablo,
Muchas gracias por comunicarse con nosotros, ofrecemos disculpas por el mal momento que pudimos ocasionarle, tomaremos las medidas necesarias para que hechos como este no se vuelvan a presentar, nuestro interés es brindar el mejor servicio, por lo anterior lo invitamos a usted y un acompañante a disfrutar de la película de su preferencia en Procinal Suba.
De aceptar nuestro ofrecimiento lo invitamos a contestarnos este correo con el nombre de la función, el día y la hora para poder realizar la reserva de las sillas.El correo debe ser recibido de lunes a jueves para realizar el proceso con el teatro.                                         
Reiteramos nuestras disculpas y esperamos contar con su pronta visita.
</t>
  </si>
  <si>
    <t xml:space="preserve">Disculpas en general </t>
  </si>
  <si>
    <t>Muchas gracias por comunicarse con nosotros, ofrecemos disculpas por el mal momento que pudimos ocasionarle, hemos transmitido su queja a los departamentos encargados, quienes se ocuparán de darle trámite y tomar las medidas necesarias para evitar que inconvenientes como este se vuelvan a presentar.
Reiteramos nuestras disculpas y esperamos contar con su pronta visita.</t>
  </si>
  <si>
    <t>Consulta de horarios</t>
  </si>
  <si>
    <t xml:space="preserve">Consulta de precio$ </t>
  </si>
  <si>
    <t xml:space="preserve">Gracias por comunicarse con nosotros, para consulta de precios puede hacerlo a través de nuestra página web www.procinal.com.co 
Al lado izquierdo - abajo elija su ciudad y el teatro de su preferencia y al darle click saldrán los precios con tarifas plenas y tarifas con tarjeta VIP.  
Gracias por preferirnos, </t>
  </si>
  <si>
    <t xml:space="preserve">Gracias por comunicarse con nosotros, para consulta de horarios puede hacerlo a través de nuestra página web www.procinal.com.co 
De un click directamente en la película que prefiera y al lado derecho saldra un menú despleglable con los horarios de cada teatro. 
Gracias por preferirnos, </t>
  </si>
  <si>
    <t>Hojas de vida</t>
  </si>
  <si>
    <t xml:space="preserve">Privacidad de datos </t>
  </si>
  <si>
    <t>Muchas gracias por comunicarse con nosotros, referente a su consulta le informo que nuestro único medio de recepción de hojas de vida en por medio de nuestra página http://www.procinal.com.co/trabaja-con-nosotros.
Gracias por preferirnos,</t>
  </si>
  <si>
    <t xml:space="preserve">Estimado Juan Pablo
De acuerdo a su comunicación le manifestamos que su información es almacenada seguramente en nuestras bases de datos y no será compartida con ninguna otra empresa para efectos comerciales, estratégicos o cualquier otra actividad que atente contra el habeas data.
Gracias por preferirnos, </t>
  </si>
  <si>
    <t>Subtitulos</t>
  </si>
  <si>
    <t xml:space="preserve">Estimado Juan Pablo,  
Un gusto saludarlo, ofrecemos disculpas por el mal momento que pudimos ocasionarle, desafortunadamente tuvimos un inconveniente de última hora con la proyección y no nos era posible la venta de boletas. 
Reiteramos nuestras disculpas y esperamos contar con su pronta visita. 
</t>
  </si>
  <si>
    <t>Estimado Juan Pablo, 
Agradecemos su comunicación con nosotros, 
Le compartimos que las empresas que operamos como exhibidoras de películas cinematográficas dependemos de las decisiones que tomen los dueños de las mismas, es decir las casas distribuidoras.
Debido a la gran demanda que existe por películas dobladas, especialmente las infantiles, donde la audiencia no tenga que leer, se ha optado por traer últimamente gran cantidad de títulos en este formato.
Haremos la recomendación a los distribuidores sobre su solicitud esperando tener una respuesta positiva al respecto.
Por el momento le podemos sugerir que asista a las salas donde se exhiben estos títulos en versión idioma original con subtitulos, generalmente estas salas están ubicadas al norte de la ciudad, donde la demanda por las películas subtituladas es alta.
Como siempre quedamos atentos a resolver sus inquietudes y dudas.
Cordialmente,</t>
  </si>
  <si>
    <t xml:space="preserve">Clasificación películas RESTRICTIVO </t>
  </si>
  <si>
    <t>Clasificación películas INFORMATIVO</t>
  </si>
  <si>
    <t>Cordial saludo, 
Le informamos que según la legislación Colombiana establecida por el Ministerio de Cultura en el capítulo X - CLASIFICACIÓN DE PELÍCULAS PARA EXHIBICIÓN EN SALAS DE CINE - COMITÉ DE CLASIFICACIÓN-  en el Artículo 11 especifíca las clasificaciones para las películas de la siguiente manera: 
1. Para todo público.
2. Apta para mayores de siete 7 años (clasificación de carácter informativo).
3. Apta para mayores de 12 años (clasificación de carácter informativo).
4. Apta para mayores de 15 años (clasificación de carácter restrictivo).
5. Apta para mayores de 18 años (clasificación de carácter restrictivo de exhibición condicionada por contenido de escenas sexuales).
Para el caso de la película en mención es de carácter informativo por lo que si es permitido la entrada a menores ya que es solo una recomendación según lo indica la norma. 
Esperamos contar con su pronta visita, cordialmente:</t>
  </si>
  <si>
    <t>Cordial saludo, 
Le informamos que según la legislación Colombiana establecida por el Ministerio de Cultura en el capítulo X - CLASIFICACIÓN DE PELÍCULAS PARA EXHIBICIÓN EN SALAS DE CINE - COMITÉ DE CLASIFICACIÓN-  en el Artículo 11 especifíca las clasificaciones para las películas de la siguiente manera: 
1. Para todo público.
2. Apta para mayores de siete 7 años (clasificación de carácter informativo).
3. Apta para mayores de 12 años (clasificación de carácter informativo).
4. Apta para mayores de 15 años (clasificación de carácter restrictivo).
5. Apta para mayores de 18 años (clasificación de carácter restrictivo de exhibición condicionada por contenido de escenas sexuales).
Para el caso de la película en mención es de carácter restrictivo  por lo que se les debe impedir la entrada a menores según lo indica la norma. 
Esperamos contar con su pronta visita, cordialmente:</t>
  </si>
  <si>
    <t xml:space="preserve">Estimado Juan Pablo, 
Muchas gracias por comunicarse con nosotros, respecto a su consulta le informamos los pasos para obtener la tarjeta VIP: 
1. Ingresa al link http://www.procinal.com.co/sites/default/files/blocks/beneficios/beneficios.html  
2. Aceptar en la parte de abajo los términos y condiciones. 
3. Llenar un corto formulario.  
4. Al finalizar el proceso le saldrá un mensaje de su registro aceptado.
5. Reclamar su tarjeta VIP con el documento de identidad en su teatro de preferencia.     
Disfrute de nuestros beneficios de ser cliente VIP Procinal, 
Gracias por preferirnos.
</t>
  </si>
  <si>
    <t>27 de Julio - Viernes</t>
  </si>
  <si>
    <t>Información - Bono Regalo</t>
  </si>
  <si>
    <t>28 de Julio - Sábado</t>
  </si>
  <si>
    <t>Villlavicencio</t>
  </si>
  <si>
    <t>30 de Julio - Lunes</t>
  </si>
  <si>
    <t xml:space="preserve"> El día 29 de julio estaba esperando para entrar a ver la película cuando de repente se me acerca un funcionario y me quita mi vaso de gaseosa y lo bota ala basura fue ala 7 20 de la noche hago el reclamo y la supervisora me trata mal que pésimo servicio parte de eso yo tenía un bebé en brazos que falta de respeto pueden revisar cámaras</t>
  </si>
  <si>
    <t>una pesadilla registrarse! para obtener la tarjeta VIP solicita que el número debe tener 10 digitos y al registrarlos una y otra vez aparce error tanto en pc como en celular
Datos de su visita: viernes 27/07 y hoy en plataforma</t>
  </si>
  <si>
    <t>estuve viendo misión imposible en 3D en el cinema de salitre y fue fatal, era como ver una película de dvd pirata, es lamentable que proyecten las películas en unas condiciones tan deficientes como esas
Datos de su visita: salitre plaza, 29 de julio 2018 funcion de las 12:00M</t>
  </si>
  <si>
    <t>31 de Julio - Martes</t>
  </si>
  <si>
    <t>El día 29-07-2018 asistí al cine de unicentro de occidente a ver la película mision imposible sobre las 2 pm compro mi mama las boletas para ver la funcion de las 5pm en 3D sin embargo al llegar a la hora de la función nos detuvieron porque llevaba un alimento en el bolso ( sandwich con pan integral y bajo en grasa) la señora que nos dijo fue de una forma bastante despectiva adicional nos señaló con alguien de quien atendía el suministro de alimentos y las personas que se encontraban en el lugar nos miraron como si fuéramos ladronas mi mamá y yo hecho que realmente me molestó porque atentaron contra la dignidad de nosotras sin embargo ya habíamos pagado las boletas entonces me dirijo al carro a guardar el sándwich porque desafortunadamente no puedo comer nada de lo que ustedes venden y cuando vuelvo la señora ya nos estaba esperando con uno de seguridad a revisarnos nuevamente de forma muy sugestiva ....realmente entramos porque mi mamá la quería ver pero me sentí totalmente ultrajada como mujer además no tengo la necesidad de robar absolutamente nada para que me hubiesen tratado así y no se si la señora adicional es racista porque mi mamá casi no la revisaron que es blanca y a mi si que soy morena ..y sobre el hecho me causaron un dolor de cabeza y estómago terrible!!!!!! Sufro de gastritis y debo comer algo cada 2 horas y realmente fueron 3h y 15 minutos sin comer nada...así que exijo una respuesta de parte de ustedes..Gracias feliz tarde</t>
  </si>
  <si>
    <t>1 de Agosto - Miércoles</t>
  </si>
  <si>
    <t>2 de Agosto - Jueves</t>
  </si>
  <si>
    <t>Me dirijo a ustedes para informarles que el día 2 de agosto en el procinal de diver plaza en el horario de 1:40 pm, compre dos boletos para una función que en cartelera tenia un horario de 4:40 de la tarde, pero al mirar la hora en las boletas decia 4 de la tarde, depronto fue mi error si me indicarón la hora y no escuche bien, pero la atención que me dio la cajera o funcionaria cuando solicite si era posible el cambio para otro horario no fue la mejor, me solicito las boletas de mala manera, torcio los ojos, se le noto el disgusto que le dio tener que hacer ese proceso, ella se fue y cuando volvio, me solicito mas dinero para recargar la tarjeta si yo queria el cambio de horario, la verdad me quede muy asombrada, ¿mas dinero si solo es cambiar la hora de funcio?, la señora solo decia que tenia que hacerlo si queria que me devolvieran el restante, a lo cual dije ¿Cual restante?, ella con su mala actitud me ignoro para hablar con otra persona, yo solo le pedi las boletas y me fui. Al trabajar una persona en una empresa como la de ustdes debe tener conocimiento de que lo primordial es un buen servicio,y lamentablemente en este cinema no lo brindan, no es la primera vez que veo la mala actitud del personal, atienden con caras de disgusto, contestan mal, entre ellos la atención no es buena. Quisiera que esto mejorara ya que este cinema nos gusta por su ubicación, pero preferiblemente de seguir asi el servicio es mejor ir a otros cinemas y asi lo expondre en mis redes sociales</t>
  </si>
  <si>
    <t>3 de Agosto - Viernes</t>
  </si>
  <si>
    <t>Información - Clasificación Películas</t>
  </si>
  <si>
    <t>4 de Agosto - Sábado</t>
  </si>
  <si>
    <t>Hoy 4 de agosto fui a dice plaza a una función de Cine y le pedí a la usuaria que atendía que me renovará la tarjeta para el beneficio de descuento y me dijo que no tenía ese servicio que me tocaba acercarme a unicentrobde Occidente. Me parece el colmo y mas cuando uno llama y dice que la tarjeta no tiene  caducidad.</t>
  </si>
  <si>
    <t>Sugerencia - General</t>
  </si>
  <si>
    <t>Cordial saludo, solicito de su amable colaboración para que me sea devuelto el dinero de compra de dos entradas para la película rescate en el rascacielos función 7:00pm sabado 4 de agosto, procinal fontibon sillas A10 y A9 por que compre las entradas por internet a las 5:00pm y al llegar a la sala estaban ocupadas revendidas y no pudimos tomarlas.gracias
Datos de su visita: No nos dieron las sillas, nos informaron que no teníamos prioridad y dejaban los que ya estaban sentados.</t>
  </si>
  <si>
    <t>5 de Agosto - Domingo</t>
  </si>
  <si>
    <t xml:space="preserve">Llevo casi 2 horas tratando de ver la película hotel Transilvania 3 con mi hijo, soportando una temperatura infernal, es evidente que no prenden el aire acondicionado. Considero que si debemos someternos a esto por lo menos deberíamos ser informados de tal manera que uno tomé la decisión si paga por esto o no.  </t>
  </si>
  <si>
    <t>6 de Agosto - Lunes</t>
  </si>
  <si>
    <t>7 de Agosto - Martes</t>
  </si>
  <si>
    <t>Mi nombre es Luz Andrea Rojas Gómez, el día de hoy me acerqué a las instalaciones del Cinema en el centro comercial Salitre,al momento de hacer la fila respectiva para realizar la compra de mis boletas le pregunto al taquillero por que tanta la demora ya que duramos más de 10 Minutos esperando que ellos hicieran adecuadamente su labor, al preguntarle inmediatamente continúa con la venta de billetera; le hice la sugerencia que "en una próxima ocacion lo correcto era avisarle a los clientes que se estaba teniendo una falla motivo por el cual pedían tener un poco de calma y paciencia", en respuesta obtuve una burla y que de manera grosera me corriera de la taquilla mientras miraba a su compañero que según referencian los demás funcionarios de procinal el era el encargado ya que la administración del punto llega después de las 2 p.m., al ingresar a las instalaciones se le pide al "encargado" nos facilite los formularios se quejas y reclamos, al hacerle la solicitud cierra la puerta de las taquillas de manera grosera, aparte de eso el que ellos tengan la puerta de ingreso del personal a la taquilla es un mal proceso de seguridad;en el momento que los dos funcionarios se percataron que estaba grabando su mala atención cambiaron su actitud con los demás clientes y el "encargado" que se negó a identificarse y no llevaba ninguna identificación visible como funcionario de procinal nos alcanzo de manera altanera y enojado los formularios; mi esposo le pidió el número de serial o radicado de las solicitudes ya que no confiamos en que ellos no botaran nuestras quejas.(Momento en el que se le pidió identificarse se ofuscó y negó negó en varias ocasiones a esto se le suma el que el como encargado debe velar por un viene servicio, garantizar que se de una atención pronta, idónea, eficaz y CORDIAL, y no compartir su grosería con el taquillero). Mientras pretendía negarme el derecho de grabar su mala conducta laboral.
Todas estas conductas hacen que el Nombre de los Cinema PROCINAL queden en un pésima referencia.
Cabe rescatar que las mujeres que estaban en ese momento fueron muy amables y decentes en el momento de  dar su atención.
Por ellos sugiero una retroalimentación y que CINEMAS PROCINAL sea más estricto con sus empleados en el trato que le deben dar a sus clientes ya que son ellos los que permiten su función continúa y permanente.
Agradezco su atención y corrección en los temas de respeto y atención  al usuario.</t>
  </si>
  <si>
    <t xml:space="preserve">Buenas tardes, envío mensaje para Procinal Medellín. </t>
  </si>
  <si>
    <t>8 de Agosto - Miércoles</t>
  </si>
  <si>
    <t>9 de Agosto - Jueves</t>
  </si>
  <si>
    <t>voy a demandar  alministerio de trabajo y queiro comunicarme con la persona  encargada de procinal .
Datos de su visita: tintal   2 semana</t>
  </si>
  <si>
    <t>en muchas oportunidades hemos asistido al cine del  centro comercial el tunal, pero es triste ver como esas salas están tan feas, sillas muy viejas poco cómodas,si deberían cambiarle la imagen a esas salas muy antiguas, el precio de la confitería y el cine a precios muy cómodos.</t>
  </si>
  <si>
    <t>10 de Agosto - Viernes</t>
  </si>
  <si>
    <t>11 de Agosto - Sábado</t>
  </si>
  <si>
    <t>12 de Agosto - Domingo</t>
  </si>
  <si>
    <t>el dia de hoy junto ami familia asistimos a sus  salas de cine de centro suba para intentar ver una película infantil, al recibir las gafas de 3D se observa que estas gafas estan rayadas y opacas generando inconformidad absoluta por las mismas teniendo en cuenta que fue casi imposible disfrutar de la película por esta inconsistencia.
dado el caso de no contar con mas accesorios para disfrutar de este tipos de formatos en las películas es mejor que solo  ofrezcan el servicio de 2D así sabe uno  a que se enfrenta con ustedes</t>
  </si>
  <si>
    <t>Bono Regalo</t>
  </si>
  <si>
    <t>Digital</t>
  </si>
  <si>
    <t>13 de Agosto - Lunes</t>
  </si>
  <si>
    <t xml:space="preserve">El pasado 28 de julio estuve en los cinemas de TINTAL plaza, y tanto en la taquilla como en el punto de comidas NO me entregaron las facturas.
En el punto de comidas la señra de caja no me entregó la factura, y al momento de pedirla, una niña de las que sirven me pasó una factura correspondiente a otra venta. Le hice el reclamo y se rehusó a hacerlo.
Teniendo en cuenta que al no generar factura, los empleados están incurriendo en un delito. Solicito amablemente a Procinal a revisar las cámaras de seguridad o a hacer la investigación pertinente, para que estos hechos no se sigan presentando
</t>
  </si>
  <si>
    <t>14 de Agosto - Martes</t>
  </si>
  <si>
    <t>15 de Agosto - Miércoles</t>
  </si>
  <si>
    <t>Buen dia, tengo unas 6 boletas de cine para 2d que vencen hoy, sin embargo he encontrado el sin sabor que cada vez que voy a unicentro de occidente No tienen peliculas 2d! Ni siquiera lasque aparecen en su página!  Es muy molesto y hoy se vencen; solo somos mi esposo y yo, que hago con 6 boletas que no puedo usar???? Porque solo hay presentacion 3d; que puedo hacer??? Hasta me dieron el numero y ext para confirmar funciones, pero oh sorpresa Nunca contestan!</t>
  </si>
  <si>
    <t>16 de Agosto - Jueves</t>
  </si>
  <si>
    <t xml:space="preserve"> </t>
  </si>
  <si>
    <t>17 de Agosto - Viernes</t>
  </si>
  <si>
    <t>Información - Ventas Empresariales</t>
  </si>
  <si>
    <t>18 de Agosto - Sábado</t>
  </si>
  <si>
    <t>19 de Agosto - Domingo</t>
  </si>
  <si>
    <t>HV</t>
  </si>
  <si>
    <t>20 de Agosto - Lunes</t>
  </si>
  <si>
    <t>si iban a poner crepusculo</t>
  </si>
  <si>
    <t>Ayer a las 5:50 en Procinal de Palatino vimos mision imposible en 3D, muy mala la calidad del 3D, los helicopteros parecian drones, o de juguete, las motos  parecian de juguete, la persecución en las motos y los carros parecian de dibujos animado
Datos de su visita</t>
  </si>
  <si>
    <t>Quiero saber si ya se arregló el problema de la película de Cristofer Robins en Tintal. El día de ayer no hubo función por algo de un daño en la sala.</t>
  </si>
  <si>
    <t>Que decepcion con procinal fui a ver mision imposible y su omagen es oesima parece de calidad cam scanner, es una estafa, cualquier precio es caro</t>
  </si>
  <si>
    <t>21 de Agosto - Martes</t>
  </si>
  <si>
    <t>Buenas noches... Por qué no aparece la sala de diver plaza en el listado de Bogotá?
Que salas cerraron o van a cerrar... y que salas abrieron?</t>
  </si>
  <si>
    <t>22 de Agosto - Miércoles</t>
  </si>
  <si>
    <t>Buen dia, me gustaria saber que sucede que cuando quiero consultar la cartelera de cine diver plaza, me indica q no puedo acceder a la informacion</t>
  </si>
  <si>
    <t>Buenas noches. Vivo en alamos. Siempre consultó la cartelera de diver plaza. En los dos últimos días me aparece un mensaje de que tengo el acceso restringido o no autorizado. Deseo saber el por que y que se habilite la página para poder consultarla como de costumbre ya que soy cliente frecuente de ustedes</t>
  </si>
  <si>
    <t>24 de Agosto - Viernes</t>
  </si>
  <si>
    <t>Por que en la pagina de internet no aparece la cartelera de Diver Plaza Alamos?</t>
  </si>
  <si>
    <t>El cinema que se encontraba ubicado en el centro comercial Diverplaza Álamos, lo quitaron del todo?
Gracias</t>
  </si>
  <si>
    <t>Me parece terrible que hayan cambiado el Procinal de Diver plaza a Unos centro de Occidente.  Definitivamente,  nunca más volveré a ir,  era el único que quedaba cerca a mi casa y al cual iba todos los fines de semana.  Ni modos,  Ciudadela Colsubsidio es un barrio peligroso,  pero me imagino que se van es por el dinero y las "mejores" oportunidades que les ofrecerán allá.  Ahora tocó volver a Cine Colombia,  pago más  pero por l menos sé que queda cerca a mi casa y no me van a atracar en el camino.</t>
  </si>
  <si>
    <t>Buenos días quisiera saber el horario de la película Dr. Strange en Diverplaza. Es conveniente comentarles que el uso de flash en los portales web hoy día no hace parte de los buenos usos recomendados por Google Inc. Sería buenísimo que su plataforma web se actualice a lenguajes de programación actuales. Desde dispositivos móviles no se visualizan los contenidos en flash y ante sus competencias pierden terreno. Muchas gracias.</t>
  </si>
  <si>
    <t>Buenas tardes, te informamos que la operación de Cinemas Procinal en el Centro Comercial Diver Plaza ha sido finalizada, a partir de la fecha nuestros clientes los atenderemos en Unicentro de Occidente que se encuentra a 10 minutos de distancia. 
Te esperamos¡</t>
  </si>
  <si>
    <t>25 de Agosto - Sábado</t>
  </si>
  <si>
    <t>26 de Agosto - Domingo</t>
  </si>
  <si>
    <t>El día 26 de Agosto, fui a cine en Unicentro de Occidente a las 6:30pm, y me encuentro con que primero en la taquilla los empleados están jugando y tocándose en juego, y no me prestaba atención, no me explico nada acerca de la tarjeta, y me cobro los 10mil sin explicarme nada. Después me dirijo a la zona de comidas y todos los empleados están jugando, corriendo y pegándose. Me falta una falta de respeto que los empleados crean que están en recreo y que los usuarios no merecemos respeto y completa atención por parte de ellos.</t>
  </si>
  <si>
    <t>27 de Agosto - Lunes</t>
  </si>
  <si>
    <t>28 de Agosto - Martes</t>
  </si>
  <si>
    <t>Estoy en el cinema de Procinal Unicentro de Occidente, Bogotá; me quiero ver la función de Hotel Transilvania de las 11.30am, cómo está publicado en cartelera. Pero, está cerrado el cinema. Ahora bien, tengo una duda sí dice que funciones del Jueves 23 al Miércoles 29 de Agosto. La Función del Martes y Miércoles no cuenta?</t>
  </si>
  <si>
    <t>Sin detalle</t>
  </si>
  <si>
    <t>29 de Agosto - Miércoles</t>
  </si>
  <si>
    <t>30 de Agosto - Jueves</t>
  </si>
  <si>
    <t xml:space="preserve">Palatino </t>
  </si>
  <si>
    <t>El día 25/07/2018 compré unas entradas desde la aplicación para el cine Procinal Palatino. Acabo de ver que se me duplicó el cobro. Necesitaba que me reembolsaseis uno de los cobros.</t>
  </si>
  <si>
    <t>31 de Agosto - Viernes</t>
  </si>
  <si>
    <t>Información - Alamos</t>
  </si>
  <si>
    <t>Sugerencia - Felicitación</t>
  </si>
  <si>
    <t>Para incentivar la compra de confitería dentro de sus teatros y evitar que la gente haga trampas e ingrese alimentos de otro lado, pues deberían considerar la idea de bajar los precios de los productos, pues me parecen exageradamente costosos…</t>
  </si>
  <si>
    <t>Reciban un cordial saludo,soy un fiel cliente de ustedes y me gustan sus salas de cine por el sonido y la comodidad las sillas,el aire acondicionado si está bajo pero eso es soportable,lo que si no es soportable es el mal servicios que están ofreciendo sus empleados en la atención que es mala pero sobretodo el pésimo servicio que ofrece el administrador en su puntualidad con las funciones,ya que el día martes 21 de agosto  llegó a la 13:32 y a esta hora ya se debería hacer estar proyectado la película, pero no a la 13:40 fue que comenzó atender la taquilla.Pesimo ejemplo y servicios el que está dando ese señor, tengo video de lo sucedido díganme cómo se lo hago llegar,</t>
  </si>
  <si>
    <t>1 de Septiembre - Sábado</t>
  </si>
  <si>
    <t>2 de Septiembre - Domingo</t>
  </si>
  <si>
    <t>le falta saldo</t>
  </si>
  <si>
    <t>La presente es para poner en su conocimiento lo sucedido el día 30 de Agosto a las 8:00 de la noche en la función de la pelicula  MEGALODÓN  en el centro comercial BIMA, Mi nombre es Yaneth Almeida mi esposo decidió consumir un producto de la confitería de ustedes dos perros calientes, dos gaseosas y paquete de papas! por un valor de $28.0000 Pesos con mala suerte que la terminar la función mi esposo y yo empezamos a sentirnos super mal. con ganas de vomitar! y efectivamente una hora después el empezo con mal estomacal y vómito durante toda la noche igual que yo!...estabamos intoxicados por la comida que ustedes ofrecen! nos preocupa que una empresa como la de ustedes no tengan los controles y la calidad en los alimentos ofrecidos ademas para nada económicos, queremos sentar este precedente aún el día de hoy sigue muy delicado de salud!.</t>
  </si>
  <si>
    <t>3 de Septiembre - Lunes</t>
  </si>
  <si>
    <t>El día domingo 2 de Septiembre asistí al cine que está ubicado en EL Tunal, era una película en 3D,resulta que la pantalla estaba demasiado oscura, además como los lentes son oscuros y estaban rallados la visión era casi nula, así que por favor, como sugerencia, adecuen las cosas para una verdadera satisfacción al cliente</t>
  </si>
  <si>
    <t>CORREO</t>
  </si>
  <si>
    <t>Felicitació</t>
  </si>
  <si>
    <t>Quejas</t>
  </si>
  <si>
    <t>Sugerencias</t>
  </si>
  <si>
    <t>Junio</t>
  </si>
  <si>
    <t>Julio</t>
  </si>
  <si>
    <t>Agosto</t>
  </si>
  <si>
    <t>Variación</t>
  </si>
  <si>
    <t>Me parece excelentes sus salas de Cine tienen los mejores precios aunqie les falta servicio al cliente, mis mas sinceras felicitaciones que Dios los guarde y les permita seguir creciendo y logrando todos sus sueños.</t>
  </si>
  <si>
    <t>Por favor pongan los precios de las funciones, en una parte super visible ! El precio y las buenas peliculas es.algo q los.cateriza, los demas cines no.tiene el precio no.comemtan el.mismo error.</t>
  </si>
  <si>
    <t>Buenas Tardes. me quejo por:
a. la hora de inicio de atención era 1:00 pm y solamente empezaron a atender a la 1:30 pm
b. Los baños no estaban listos para el pùblico ni siquiera a la 1:30 pm.
c. El papel higiénico de la peor calidad. Tan delgado que toca sacar una tonelada para poderse limpiar.
c. La Sala no tenía el cartel de la película correspondiente.
6. Dentro de la Sala 6 los antebrazos estaban mojados y con jabón. Eso da muy mal aspecto...tanto que mi hija de 4 años lo primero que dijo fue: “Papi que asco!!!</t>
  </si>
  <si>
    <t>Su teatro de plaza de las Americas parece muy cómodo y moderno,pero lamentablemente parece que el de bulevar lo tienen abandonado, las sillas están en pésimo estado, donde se mete la gaseosa esta muy sucio y aunque no tiene rotos estás tiene mal aspecto, por favor hagan algo y rápido. escuche hace tiempo las mismas quejas.</t>
  </si>
  <si>
    <t xml:space="preserve">El dia de hoy fui a comprar boletas para la fincion de 2 de la tarde, la persona que atendio en la taquilla fue sumamente grosera,descortes y despectiva, al pregúntale por el valor de la boleta, ya que en cartel  publicado indicaba que el valor era de $ 7.600 funcion 3d y el cobro realizado fue por $ 9.500, dicho cartel no especificaba los dias a lo cual aplicaba, la respuesta de su funcionaria fue "lea  bien" acompañado de un gesto facial poco cortés, al indicarle nuevamente la confusión repite y esta vez en un tono mucho mas altanero y ofensivo " pues si usted lee bien dice $ 9500"  creo q dentro de sus funciones esta el atender a la clientela y dar respuesta a sus inquietudes de manera atenta y cordial, la verdad solia visitar sus salas con frecuencia, pero por motivos como estos ya no las drecuento, es triste ver como perdonas sin sentido de pertenencia dañan su buena gestión.
</t>
  </si>
  <si>
    <t>Buen día, me apena escribir sobre este tema. Increiblemente la gente solo murmura y no les dice nada. Es muy critico el tema de la calidad de la imagen en las salas. habrá que entrar a revisar y actualziar muy pronto los equipos y las instalaciones. Pasaron los años y los cambios no se dieron, veo un atrazo frente a la competencia y van pasando los años sin acciones.</t>
  </si>
  <si>
    <t>4 de Septiembre - Martes</t>
  </si>
  <si>
    <t>5 de Septiembre - Miércoles</t>
  </si>
  <si>
    <t>Son las 1:25 y la.Atención en la taquilla.Para función de 130 no ha comenzado si el.horario es la.1 de apertura deben cumplirlo con el fin de no hacer esperar.tanto tiempo en fila .. adicional.hicimos la consulta de a q hora nos atienden y nos indican que el servicio es a partir de las.2 cuando hay función de 130 no.es.coherente .. atendidos por.Alexander en taquilla</t>
  </si>
  <si>
    <t>6 de Septiembre - Jueves</t>
  </si>
  <si>
    <t>7 de Septiembre - Viernes</t>
  </si>
  <si>
    <t>8 de Septiembre - sábado</t>
  </si>
  <si>
    <t>De manera atenta me permito poner a su conocimiento el mal trato recibido el día de hoy en IMAX Plaza de las Americas por parte de la Señora Yenni Cordoba.
Al acercarme para ser atendida por la Señora en el servicio de comidas, la Señora Yenni con una actitud desafiante me dice que primero estaba el señor de atrás que no me podía atender, a lo qué contestó que mi hija todo el tiempo había hecho fila, y lo cual es también es informado precisamente por el señor que lo había llamado para que le pase el recibo para entregarle su comida, le informo a la señora que mi hija había realizado dila y que por favor no me diga que me había colado, la señora ME CALLA y pide otro recibo a otra persona la cual también le dice que yo me encontraba de primero, para lo cual nuevamente con tono displicente me dice que le entregue el recibo y groseramente me entrega mi comida.
No estoy de acuerdo que personas como la Señora Yenni Moreno cambien la imagen que tenemos mi familia y yo de su Empresa, de la cual hemos sido clientes hace varios años teniendo la tarjeta VIP.
Lastimosamente este impase fue muy incomodo para mi hija y para mi y espero que se tomen los correctivos correspondientes.
Es importante por último mencionar que la Señora no quiso decirme su nombre, y fue el señor que se encuentra a la entrada del teatro quien me lo informó.</t>
  </si>
  <si>
    <t>9 de Septiembre - Domingo</t>
  </si>
  <si>
    <t>10 de Septiembre - Lunes</t>
  </si>
  <si>
    <t>Queja - Confitería</t>
  </si>
  <si>
    <t>Falta nachos y queso con lonjas</t>
  </si>
  <si>
    <t>11 de Septiembre - Martes</t>
  </si>
  <si>
    <t>12 de Septiembre - Miércoles</t>
  </si>
  <si>
    <t>Buenas noches el día hoy estuve en la función de la Monja en el cine  
procinal de centro suba en la función de las 4:30pm, si bien es claro que  
pueden ingresar menores de 15 años, así mismo deberían colocar una persona  
encargada de la sala, no pudimos disfrutar de la función porque todo el  
tiempo los niños se reían o hablaban duro y a pesar de pedirles que  
hicieran silencio, fue imposible, y el único momento en el que vimos un  
funcionario fue al final de la Película, y no sería una excusa que porque  
es miércoles y es más económico  entonces debemos soportar tantas  
personas, claro todos podemos ir a cine, pero sería una mejor opción si  
cuidarán la Salas y garantizarán el silencio que corresponde.
Hoy personalmente no recomendaría volver al lugar, a pesar de que voy  
seguido.</t>
  </si>
  <si>
    <t>13 de Septiembre - Jueves</t>
  </si>
  <si>
    <t>Soy un aficionado al cine y suelo frecuentar procinal salitre. No es  
usual que tenga una mala experiencia. Pero desde que aumentaron precios, la  
calidad ha bajado notablemente: algunas salas tienen mal sonido, la atención  
por parte de algunos vendedores es muy mala, y ahora los productos son  
pésimos: no hay gaseosas, o no tienen sabor o gas y las palomitas siempre  
las sirven frías. Es una tristeza, más cuando se es un cliente habitual!
Datos de su visita: Salitre, 12/09/18, La monja 5:30</t>
  </si>
  <si>
    <t>uenas noches el motivo de la queja es por el mañana servicio de los  
empleados Yamaha que el DIA de ayer asisti ala función de 9:30 PM y llegamos  
nos centramos en las sillas y sin querer nos sentamos donde no nos  
correspondia llego el chico empleado a lo que yace habitación empezado la  
pelicular grosero diciendonos de mala manera que hay no ivamos que nos  
levantaramos nosotros le indicamos que no era la forma de pedir el favor que  
falta de respeto el se enfado llamo a la coordinadora del punto Tintal que  
por sierto muy grosera Yamaha que nos hecho la policia y la seguridad del CC  
Tintal y solo por exigir un buen servicio al cliente y nos saco de la  
función nos llevaron para el cai injustamente nos toca hacer mas gastos todo  
por un mal servicio de un chico y la coordinadora que no hace respetar a los  
usuarios el chico de vigilancia de procinal me dile loca Maricarmen y eso no  
me gusto yo podre ser lo que sea pero piemso que ustedes deberian tener  
personas que respeten la comunidad lgbti  y real mente espero que ustedes  
como empresa tomen medida porque me sentiría muy mal por ese muchacho que me  
discrimino y yo conosco mis derechos como persona gay y no pueden  
descriminarme y menos una empresa como procinal la verdad voy a esperar la  
respuesta de ustedes para ver si es favorable y si no es asi tomare medidas  
con los abogados de la comunidad lgbti por discriminación espero que cubran  
los gastos que tuve adicionales con el policia en el cai y por tratarme de  
Marica loca la vergüenza que nos hizieron pasar frente a los usuarios
y
Si desean tengo fotos de la coordinadora. Del chico que no tiene servicio al  
cliente y del vigilante que me grito loca me discrimino
Y espero que mejoren el servicio y coloquen persianas para acomodar a los  
usuarios y evitar esos inconvenientes</t>
  </si>
  <si>
    <t>14 de Septiembre - Viernes</t>
  </si>
  <si>
    <t>15 de Septiembre - Sábado</t>
  </si>
  <si>
    <t>Hola, me gustaría sugerir que mantengan al menos una función en  
idioma original y subtitulada. En las películas dobladas se pierde mucho de  
la actuación. Por favor, cada vez se encuentran menos funciones  
subtituladas. No nos quiten el placer del cine en toda su gloria! Gracias :</t>
  </si>
  <si>
    <t>Con todo respeto pero la sala 6 de salitre plaza es la peor sala que  
he entrado en mi vida por su tecnología tan  desactualizada y sin un  
mantenimiento adecuado. Su imagen parece de los 90 cuando no existía la  
imagen HD y su imagen de pésima calidad que en ocaciones ni se podía ver  
qué persona se estaba proyectando por lo opaca de la imagen y su falta de  
luz, me siento robado por haber entrado a su cine el día de hoy. En mi vida  
no volveré a entrar a su cadena y mucho menos podré recomendar este cinema.</t>
  </si>
  <si>
    <t>16 de Septiembre - Domingo</t>
  </si>
  <si>
    <t>18 de Septiembre - Martes</t>
  </si>
  <si>
    <t>Medellím</t>
  </si>
  <si>
    <t>19 de Septiembre - Miércoles</t>
  </si>
  <si>
    <t>20 de Septiembre - Jueves</t>
  </si>
  <si>
    <t>21 de Septiembre - Viernes</t>
  </si>
  <si>
    <t>22 de Septiembre - Sábado</t>
  </si>
  <si>
    <t>Es triste ver como el servicio de sus salas de Fontibon cada vez es  
peor... Hoy sábado y no tienen piña, servilletas, tapas plásticas para las  
bebidas, las palomitas estan viejas y ninguno de las personas que trabajan  
dan soluciones ni atienden de manera cordial</t>
  </si>
  <si>
    <t>24 de Septiembre - Lunes</t>
  </si>
  <si>
    <t>25 de Septiembre - Martes</t>
  </si>
  <si>
    <t>Buenos días espero se encuentren bien el día de hoy, solo quiero dar mi  
punto de vista y tal vez lo tomen como que sea tenido en cuenta, su servicio  
es bien no me puedo quejar, pero me parece que la confiteria tiene un precio  
un tanto elevado  y el descuento con la tarjjeta procinal es infimo, porque  
no dan por lo menos un descuento del 25% o el 20%, creamen que captarian más  
clientes con esos decuentos en combos de confiteria
aveces me abstengo de comprar, porque afuera de la sala tenemos un frisby y  
me sale más economico comprar despues de la peli</t>
  </si>
  <si>
    <t>Información - Clasificacíón Películas</t>
  </si>
  <si>
    <t>26 de Septiembre - Miércoles</t>
  </si>
  <si>
    <t>27 de Septiembre - Jueves</t>
  </si>
  <si>
    <t>28 de Septiembre - Viernes</t>
  </si>
  <si>
    <t>Buenos días señores procinal me siento muy triste y discriminado  
ya que el día de ayef fui a verme la monja ingrese mi comida ya que tengo  
vih y no puedo comer padesco una fuerte bacteria entrando al cine le explique  
a sus trabajadores los cuales me dijeron que no podría entrar a la funcion  
con los alimentos eso fue a las 4:15 pm en el cc tintal de bogota de verdad  
me parece injusto que cada día se vulneren mas nuestros derechos quiero  
remitir esta queja superintendencia agradezco una respuesta</t>
  </si>
  <si>
    <t>estuve hoy 28 de septiembre haciendo fila a las 12:15 pm en el cine  
para comprar boletas y ya estaba la ventana de lostiquetes abierta ydespues  
de hacer fila 20 minutos y ver que los q atendian se reian fui y les pregunte  
que a que horas venden los tiquetes y me contestaron muy odiosamente  
laprimera funcion es a las 2:30 pm a las 2:20 empezamos a vender entoncs les  
dije q no fueran a si de mal gente y salga y digle auno q no haga fila sino  
mas tarde .q todavis noesla hora . y se me hace raro porque yo he comprado  
boletas hay  a la 1:00pm</t>
  </si>
  <si>
    <t>29 de Septiembre - Sábado</t>
  </si>
  <si>
    <t>30 de Septiembre - Domingo</t>
  </si>
  <si>
    <t>el dia de ayer, domingo 30 de septiembre, asisti a la fuuncion de  
depredador en sala 3d junto con mi pareja a las salas del centro comercial  
tunal sala 1 a funcion de 6:30 pm; la cual resulto ser terriblemente mala en  
el sentido que la pantalla se veia extremadamente oscura y borrosa, ademas de  
que el 3d no se persibia (teniendo las gafas puestas)y realmente la  
persepcion de calidad de la imagen en el cine fue en extremo mala, llegando  
al punto de cansar nuestras vistas y salir con dolor de cabeza. por lo  
anterior, solicito el reembolso total de gastado en dicha funcion</t>
  </si>
  <si>
    <t xml:space="preserve">Información - Alamos </t>
  </si>
  <si>
    <t>2 de Octubre - Martes</t>
  </si>
  <si>
    <t>1 de Octubre - Lunes</t>
  </si>
  <si>
    <t>3 de Octubre - Miércoles</t>
  </si>
  <si>
    <t>4 de Octubre - Jueves</t>
  </si>
  <si>
    <t>Información - Medellín</t>
  </si>
  <si>
    <t>5 de Octubre - Viernes</t>
  </si>
  <si>
    <t>Queja - Salas</t>
  </si>
  <si>
    <t>mal olor en las salas</t>
  </si>
  <si>
    <t>6 de Octubre - Sábado</t>
  </si>
  <si>
    <t>Queja - Online</t>
  </si>
  <si>
    <t>7 de Octubre - Domingo</t>
  </si>
  <si>
    <t xml:space="preserve">Queja - Clasificación de películas </t>
  </si>
  <si>
    <t xml:space="preserve">Terminal </t>
  </si>
  <si>
    <t xml:space="preserve">8 de Octubre - Lunes </t>
  </si>
  <si>
    <t xml:space="preserve">Queja - instalaciones </t>
  </si>
  <si>
    <t>silletería amércias</t>
  </si>
  <si>
    <t xml:space="preserve">Américas </t>
  </si>
  <si>
    <t xml:space="preserve">Información - Clasificación de películas </t>
  </si>
  <si>
    <t>9 de Octubre - Martes</t>
  </si>
  <si>
    <t xml:space="preserve">Sin  Detalle </t>
  </si>
  <si>
    <t>Queja - Clasificación películas</t>
  </si>
  <si>
    <t>equivocada imaz</t>
  </si>
  <si>
    <t>Información - Preventas</t>
  </si>
  <si>
    <t>10 de Octubre - Miércoles</t>
  </si>
  <si>
    <t>Cartagena</t>
  </si>
  <si>
    <t>venom</t>
  </si>
  <si>
    <t>Queja - Reservas</t>
  </si>
  <si>
    <t>pago no avisaron</t>
  </si>
  <si>
    <t>11 de Octubre - Jueves</t>
  </si>
  <si>
    <t>Buen día, el miércoles 10 de oct 2018 compre 4 boletas por la APP  
a las 7:08 pm por un valor de $16.400 para ver la película pie pequeño en  
el cine de bima-bogota pero me genero un error la APP y me descontaron ese  
valor a mi tarjeta de credito master *2359 código generado en el banco  
032978. Este dia me acerque al cine y el cajero me dijo q los asientos q  
supuestamente compre estaban libres o sea que la app no registro la compra y  
por tal motivo no puede entrar. Necesito muy amablemente me sean reintegrado  
el valor que me descontó la app.</t>
  </si>
  <si>
    <t>Queja - compra online</t>
  </si>
  <si>
    <t>12 de Octubre - Viernes</t>
  </si>
  <si>
    <t>Buenas tardes, estoy muy enojada por el servicio de ayer en la función de la  
película Venom. Me acerqué a la función de las 11:30am, el formato era en  
3D me tocó pedir las gafas, porque no las tenían listas, esas gafas estaban  
muy sucias y se veía borroso las 3 que nos entregaron estaban igual de  
sucias, otra cosa la pantalla estaba muy oscura y cuando se acabó la  
película estaban en los créditos, y nos sacaron, yo siempre espero a que se  
acaben los créditos y en ningún cine nos habían sacado. Nos dijeron que le  
colaboramos con la salida para que ingresen los otros, pero ni siquiera se  
había acabado totalmente la película, nosotros pagamos las boletas para  
verla de principio a fin.
La verdad estoy muy molesta y decepcionada con lo que pasó ayer. Por el  
momento ya no iré más a Procinal.</t>
  </si>
  <si>
    <t>13 de Octubre - Sábado</t>
  </si>
  <si>
    <t>14 de Octubre - Domingo</t>
  </si>
  <si>
    <t>Buenas noches. el día de hoy tomo la decisión de ir a cine   
función de 8pm a sus salas del tunal (teniendo en cuenta recomendación de  
sus servicios y atención adquiero la tarjeta vip con el fin de tener  
beneficios y asi ser usuaria frecuente). En el área de las salsas en la  
confitería no había disponibilidad así que me dispongo a solicitar las  
personas se enojan porque están ocupadas sin embargo van dos personas a  
hacer el favor. La persona que llena los dispensadores NO cumple con normas  
mínimas de bioseguridad haciendo su tarea sin guantes y no conforme con esto  
limpia los recipientes y el mesón donde se ubican las salsas con las manos y  
así lo pone en cada frasco dispensador. Solicito llamado al jefe  
correspondiente sin tener respuesta. Es lamentable que por un funcionario  
poco profesional uds pierdan reputación, mi enojo lo noto muchos usuarios.</t>
  </si>
  <si>
    <t>La de los relojes no es para niños</t>
  </si>
  <si>
    <t>15 de Octubre - Lunes</t>
  </si>
  <si>
    <t>Que es bueno es cómodo hay buenas cosas buenas películas atienden muy  
exelente</t>
  </si>
  <si>
    <t>Queja - servicio</t>
  </si>
  <si>
    <t>no dejan entrar tinto</t>
  </si>
  <si>
    <t>16 de Octubre - Martes</t>
  </si>
  <si>
    <t>17 de Octubre - Miércoles</t>
  </si>
  <si>
    <t xml:space="preserve">el pasado 01-09-2018 asisti a funcion en procinal de bima- bogotá,  
radique bajo el numero 0031 en el formato establecido de quejas y reclamos,  
en la cual me quejo por publicidad engañoza respecto al acceso de personas  
en condicion de discapacidad falta grave bajo el estatuto del consumidor y a  
la fecha no he recibido respuesta, quedo atento mis datos personales  
nuevamente son: dir. cra 8c 188 - 95 apto 206 torre 3, mi numero celular  </t>
  </si>
  <si>
    <t xml:space="preserve">Queja - </t>
  </si>
  <si>
    <t>En Bima se presentan retrasos en los horarios publicados como hoy  
que son las 1,40 y no ha iniciado la presentación tampoco había disponible  
confitería porque los empleados llegan tarde</t>
  </si>
  <si>
    <t>En la función del domingo 21 en mitad de la película detuvieron la  
cinta enciendeton las luces para limpiar el puesto de una señora que se  
quejó porque otra persona ocupó su puestos , esto se origina porque no hay  
personal de Bima controlando las entradas a las salas y entran personas  
equivocadas ocupando los puestos que no les corresponden y todos los demás  
tuvimos que aguantar la bulla el desorden y la interrupción de la película</t>
  </si>
  <si>
    <t>18 de Octubre - Jueves</t>
  </si>
  <si>
    <t>20 de Octubre - Sábado</t>
  </si>
  <si>
    <t>21 de Octubre - Domingo</t>
  </si>
  <si>
    <t>Septiembre</t>
  </si>
  <si>
    <t>Octubre</t>
  </si>
  <si>
    <t>Clasificación películas</t>
  </si>
  <si>
    <t>Confitería</t>
  </si>
  <si>
    <t>Pauta</t>
  </si>
  <si>
    <t>Compra online</t>
  </si>
  <si>
    <t>22 de Octubre - Domingo</t>
  </si>
  <si>
    <t>23 de Octubre - Lunes</t>
  </si>
  <si>
    <t>24 de Octubre - Martes</t>
  </si>
  <si>
    <t>26 de Octubre - Viernes</t>
  </si>
  <si>
    <t>Información - Recursos Humanos</t>
  </si>
  <si>
    <t>28 de Octubre - Domingo</t>
  </si>
  <si>
    <t xml:space="preserve">Información - tarjeta VIP </t>
  </si>
  <si>
    <t>l día de hoy fui a ver venom en el horario señalado en el  
siguiente campo, y resulta que no esperaron a que se emitieran las escenas  
postcreditos que por lo general siempre presentan las películas de Marvel,  
fueron encendiendo las luces y las personas encargadas de asear la sala,  
empezaron a realizar su labor, me pareció una falta de respeto, a eso  
súmele que le pregunte a una señorita que se encontraba en la sala él  
porque encendían las luces si faltaban escenas postcreditos y su respuesta  
fue “es que ya terminó la película” cuando era evidente que no, y antes  
me tocó darles permiso para que asearan, que falta de respeto hace mucho no  
iba a procinal y la verdad con este tipo de cosas no volveré ni recomendaré  
esta sala de cine. Buen día.</t>
  </si>
  <si>
    <t>Este pasado viernes 26-oct fui al teatro en el centro comercial Palatino a  
ver Escobar, La Tradición, función 9:30 pm.
Previamente, antes de salir al Palatino, verifiqué en su sitio web, la  
función y lo más importante para mí, que la película fuese subtitulada,  
no la quería ver doblada.
Su sitio web decía, que, en efecto, era subtitulada. (Tengo la foto de su  
sitio web de ese día, donde se muestra que es subtitulada, se las puedo  
enviar, si lo desean).
Cuando me atendió la srta de la taquilla para venderme las boletas me  
confirmó que la película era subtitulada.
Después de pagar con mi tarjeta VIP, me imprimió las dos boletas y allí  
pude leer que la película era doblada!!!.
Cuando le pregunté a la srta al respecto, me dijo, que solo les había  
llegado la película doblada, cuando un minuto antes ella misma me había  
dicho (antes de comprar las boletas!) que era subtitulada!!!
No hay derecho a que me engañen de esa forma. Me siento doblemente insultado  
y engañado como cliente, por el sitio web (publicidad engañosa) y por el  
personal de Procinal.
Y para completar, al querer usar los baños del teatro, estaban completamente  
trancados con los carteles que promocionan películas para que no se pudieran  
usar!!!
El teatro es un sitio público que debe suministrar ese tipo de servicios,  
por favor!!!
Espero respuesta y acciones para estos dos problemas.</t>
  </si>
  <si>
    <t>Queja - Proyección / servicio</t>
  </si>
  <si>
    <t>30 de Octubre - Martes</t>
  </si>
  <si>
    <t xml:space="preserve"> Buenas tardes. Quisiera saber por qué no fue emitido el vídeo de  
Thriller 3D junto con la película "La Casa Con Un Reloj En Sus Paredes" que  
iba a ser emitido al inicio de la misma.</t>
  </si>
  <si>
    <t>Atentamente solicito respuesta por escrito y devolución del bono de  
regalo que entregué en Bima. Hoy me informan que la tarjeta se activo en la  
compra y por esta razón ya esta inactivo</t>
  </si>
  <si>
    <t xml:space="preserve">Salitre </t>
  </si>
  <si>
    <t>omo te comente vía telefónicamente primero quiero agradecerte por el evento que realizamos el día sábado 27 de Octubre en las salas de salitre Plaza, donde los hijos de los asociados quedaron felices con la proyección de Pie pequeño, sin embargo también quería comentar que esto quedo desdibujado cuando al terminar la función donde no asistieron el 100% de las personas para las cual compramos bonos en la confitería nos informan que pese a que cada boleta tenía su especificación si contenía combo F o no aplicaba para tal, entregaron a personas que tenían boleta no aplica el combo respectivo y solicitaron 7 boletas que nos sobraron de los inasistentes para cubrir este error cometido por parte de ustedes, creo que no es el protocolo que deben seguir sus funcionarios porque están para identificar qué clase de bono tenia cada uno y no suponer que todos venían con este beneficio  me pareció una indelicadeza a la que solamente accedí sin pretensión alguna a la entrega de los mismos para que lo tengan en cuentan con otros usuarios de este tipo de servicio no quisiera imaginar en el caso de que asistiera el 100% de los bonos comprados y al final me exigieran el pago de estos combos que no estaban autorizados, esto lo hago con el fin de que realicen la retroalimentación necesaria porque para mí como Gerente de FONHROYAL va a ser difícil poder solicitar nuevamente los servicios de tan prestigiosa compañía, las compañías de este sector ofrecen exactamente los mismos servicios y para permaneces en el mercado el único factor diferencial es el servicio y esta vez creo que no fue la mejor manera como trataron la situación.</t>
  </si>
  <si>
    <t xml:space="preserve">escobar subtitulada o dobalda y baños cerrados </t>
  </si>
  <si>
    <t>31 de Octubre - Miércoles</t>
  </si>
  <si>
    <t>Echando amor y groseros y sala sucia</t>
  </si>
  <si>
    <t>1 de Noviembre - Jueves</t>
  </si>
  <si>
    <t>Quiero expresar mi molestia debido a que soy cliente eventual de la sala de  
cine ubicada en Centro suba y asisto a todos los estrenos importantes en su  
sala de cine pero me encuentro en su página al momento de comprar las  
entradas que No presentarán la Película Bohemian Rhapsody.
Entiendo que en CC.Bulevar la presentaran pero esta clase de servicio no  
siempre debe estar sujeta al valor sino la cercanía del cliente con las  
salas.
Y me quedo con el servicio de centro suba y no el de bulevar ya que es  
incómodo esperar hasta 20 minutos para poder comprar unas entradas, todo  
esto sin tener la seguridad que halla lugar, cosa que nunca me ha pasado en  
centro suba.
Alguna persona externa me podría decir que en plaza imperial también hay  
salas de cine y hasta mejores que la de ustedes y mi respuesta es no me  
gustan las aglomeraciones ni mucho menos el ruido y la falta de cultura de la  
gente a pesar de que las salas son poco modernas usted va donde lo atienden  
bien.</t>
  </si>
  <si>
    <t>Quería dejar mi inconformidad ya que el día domingo 28 de octubre en la  
sala de suba compre con mi tarjeta vip 4 boletas y aparte 2 mas sillas 17-18  
las cuales no me las dieron en la taquilla hablo con la administradora que la  
verdad no tiene ningún tipo de servicio ya que fue súper grosera y no dio  
ninguna solución de nada antes como me dio o fue grosera ya que ni siquiera  
busco la manera de dar una solución pido la devolución del dínero pero  
solo me devolvió lo de las 4 boletas menos de las dos se que ustedes hacen  
un arqueo y hay deben de estar las dos boletas que la persona en la taquilla  
no me entrego y así ud se quedaron con ese dinero ya que no lo devolvieron  
quiero que por favor le den respuesta a mi queja y que verifiquen en sistema  
que si se compraron 6 boletas con tarjeta de crédito y que por políticas de  
la tarjeta vip solo paso 4 pague 6 pero me robaron las 2 boletas y no me  
devolieron mi dinero para la función de escalofríos 2 alas 645pm</t>
  </si>
  <si>
    <t>Buenas noches, el día de hoy asistí a la proyección de Bohemian  
Rhapsody en Portal de la Sabana, sala 1, y considero que la calidad de la  
proyección en pantalla fue simplemente vergonzosa, la película se veía  
casi que totalmente blanca, no sé si los proyectores con los que cuentan  
están ya muy viejos o si no los calibraron para la película. Es simplemente  
una lastima pagar la entrada para recibir un servicio tan mediocre.
Datos de su visita: Teatro Portal de la Sabana, sala 1, 6:15 PM</t>
  </si>
  <si>
    <t>IMAX</t>
  </si>
  <si>
    <t>Queja - Pagos online</t>
  </si>
  <si>
    <t>2 de Noviembre - Viernes</t>
  </si>
  <si>
    <t>3 de Noviembre - Sábado</t>
  </si>
  <si>
    <t>4 de Noviembre - Domingo</t>
  </si>
  <si>
    <t>La funcionaria que se encarga del ingreso y verificación de  
boletas. Abusó de su cargo aparte de que tuve que desocupar mi bolso en el  
piso me hizo quitar mi chaqueta. La de mi hija menor de edad y a mi hermana  
la requisa dos veces solo porque no habíamos comprado nada en la confitería  
y según ella llevábamos comida escondida. Aparte grosera e insolente jamás  
volveré a sus salas de cine y me encargarr5de hacerlo publico</t>
  </si>
  <si>
    <t>5 de Noviembre -  Lunes</t>
  </si>
  <si>
    <t>Ayer mi familia y yo fuimos testigos de cómo una funcionaría  
agredió a una señora con su hija las hizo casi desvestir y solo porque no  
habían comprado comida, mis hijos vieron todo y fue grotesco creo que lo  
pensaré mucho antes de volver a sus salas de cine</t>
  </si>
  <si>
    <t>13 de Noviembre -  Martes</t>
  </si>
  <si>
    <t xml:space="preserve">Cordial saludo, la presente es con el fin de dar a conocer un acto ocurrido el día de hoy en la función de las 14:20 horas en la sala numero 2 función infantil, donde fue hallada una pareja realizando actos sexuales en las últimas sillas centrales de esta sala, se le informa a la persona que recibe el boleto de ingreso de lo que esta ocurriendo y a los pocos minutos se dirigen a la pareja con la linterna encendida encontrando al señor con la cremallera abierta, el empleado les dice que: "nos acaban de informar de los actos que están cometiendo por favor no lo sigan haciendo", el empleado se retira de la sala y la pareja permanece ahí durante el resto de la función.
Al final de la función me dirijo a la oficina del supervisor, como mamá preocupada, asustada y vulnerable ante los hechos ocurridos, me atiende el asistente del supervisor y me dice que no hay nadie mas a cargo, le pido sus datos para poder realizar mi queja pero me los niega;  solo hace referencia que él es el asistente, le pregunto que si esta enterado de los hechos, él me responde que sí le informaron y que mando alguien a que vigilara, le narro nuevamente los  hechos y los toma sin importancia, le digo que para que no sigan ocurriendo estos actos debió llevar a otra instancia como llamar a seguridad, a la policía y sacar a las personas de la sala, ya que están cometiendo actos sexuales y abusivos en un espacio público en presencia de niños, el asistente solo asiente la cabeza y dice que el actuó como debía llamando la atención de la pareja  y que con eso era suficiente.
Conociendo los casos actuales de abusos en el mundo lo cual no podemos hacer omisión ya que la omisión causa violencia, maltrato, asesinados, violaciones, etc, es deber de los ciudadanos dar a conocer y actuar para que esto no pase a mayores. 
Recomiendo dar importancia a estos actos ocurridos, no permitir y alcahuetar este tipo de hechos. Es importante proteger a nuestros niños, sean familiares o no colocarnos en el lugar de todos y apoderarnos de nuestros cargos y responsabilidades como empleados de una prestigiosa empresa y como ciudadanos de este país. 
Espero no volver a vivir este tipo de actos en sus salas de cines, agradezco su atención prestada, quedo atenta a cualquier respuesta. 
</t>
  </si>
  <si>
    <t xml:space="preserve">u colaboración por favor ya que tenemos un cliente quien nos indicó que en el teatro Unicentro de Occidente no están proyectando película “Cascanueces y los 4 reinos” pero según el Score indica que había función para el día de hoy Jueves 15 de Noviembre a las 13:45 en sala 2.
 </t>
  </si>
  <si>
    <t>16 de Noviembre -  Viernes</t>
  </si>
  <si>
    <t>Queja - Programación</t>
  </si>
  <si>
    <t xml:space="preserve">Buenas noches, hace una hora salimos de cine cinco personas, en su sala 3 de procinal en salitre plaza, vimos la película hasta que estaban los empleados de servicio limpiando la sala, dejamos una billetera y en cuestión de minutos regresamos por ella, nos atendió la administradora de turno muy groseramente, nos devuelven la billetera sin dinero alguno(habían 70mil) y nos dan dos versiones, primero que la había entregado un a clienta cercana a las sillas cuando fuimos los últimos en salir, segundo cambian la versión y dicen que fue un muchacho que se devuelve por una chocolatina el que devuelve la billetera,teniendo en cuenta que estábamos en la última fila puestos A7 seguidos cinco números y no teníamos personas cercanas ahí sentadas.
Entonces es incongruente la versión dada y la atención que nos dieron, al solicitar una persona encargada o un espacio para una queja por un robo aparente nos responde la administradora demasiado grosera diciendo que llamemos a la policía que ellos no van a responder y que ya perdimos el dinero, tomamos esto como una agresión verbal por un funcionario de su empresa y solicito que se de respuesta urgente a esta queja para no tener que presentar una queja ante la superintendencia por maltrato y por robo. Es una falta total de respeto que hagan esto con clientes habituales a su establecimiento,no es la forma de tratar a los clientes, con estas experiencias pierden clientes, porque sabemos perfectamente que procinal no responde por objetos perdidos, pero en este caso el objeto perdido lo tomó un empleado de procinal y eso ya estaría fuera de esa norma que tienen y estaríamos hablando de robo, agradezco si atención y solución pronta a este incidente, porque están causando daños y perjuicios a terceros . </t>
  </si>
  <si>
    <t>19 de Noviembre - Lunes</t>
  </si>
  <si>
    <t>22 de Noviembre - Jueves</t>
  </si>
  <si>
    <t>23 de Noviembre - Viernes</t>
  </si>
  <si>
    <t xml:space="preserve">Me acerco  a la sala de  procinal palatino para averiguar y comprar  
boletas para la pelicula infantil ralph wifi fincion 1 pm y me dice el  
empleado que la primera funcion es a las 340 pm cuando por esta pagina dice  
1pm. El colmo que lo haganbperd3r el tiempo con informacion engañosa
Datos de su visita: Procinal palatino 23 nov 2018 supuesta funcion 1pm  
funcion real 340 pm
</t>
  </si>
  <si>
    <t xml:space="preserve">Queja - Programación </t>
  </si>
  <si>
    <t>24 de Noviembre - Sábado</t>
  </si>
  <si>
    <t>El día de hoy la Sra. Margarita Ortega se acerco para reclamar 10 reservas que había hecho el día anterior para la función de 06:20 Pm de Ralph Wifi 3D al revisar la sala notamos que dichas reservas nunca se hicieron lo cual hace que la Sra. se moleste mucho e interrumpa la atención en la taquilla hasta que le buscáramos una solución,
 me ayudas con esta llamada : llamada desde el 3144741730 el 23/Nov/2018 sobre las 11:40 Am la cliente dice ser atendida por una señorita.
Quedamos atentas a su respuesta ya que la cliente quedo pendiente deuna explicación del porque llego al teatro y no encontró su reserva.</t>
  </si>
  <si>
    <t>Envío esta carta con el fin de informarles que el día de hoy 25/11/18 a las  
13:52 me dirigí a uno de sus puntos siendo más puntual al de salitre plaza  
ya que en su pagina web indicaba que la entrada el día de hoy tenía un  
costo de $7.200 por entrada a lo cual al llegar a su establecimiento me di  
cuenta que era falsa la información y pague 18.000
Me parece falta de criterio comercial por parte de su compañía esa falsa  
publicidad.
De igual manera tome los respectivos comprobantes de lo mencionado para  
enviar a el ente regulador.
Muchas gracias.</t>
  </si>
  <si>
    <t>25 de Noviembre - Domingo</t>
  </si>
  <si>
    <t>26 de Noviembre - Lunes</t>
  </si>
  <si>
    <t xml:space="preserve">Buen día 
por error personal rompí y bote la tarjeta Procinal, en la pagina leí cómo reponerla, me diriji a portal sabana comenté mi caso me dieron la tarjeta 431528 por $10.000 compré función para  Queen quise usar mi saldo de la tarjeta que bote ante lo cual la niña me dijo que debía poner denuncia yo le dije no me la robaron yo la bote lleno el formulario, insistió en denuncia para hacer traslado de saldo compré la boleta precio normal de martes 50% y baje a servientrega a poner la denuncia. 
Me acerqué a la niña nuevamente se la mostré pregunto sé fue adentro se demoro ya iba a iniciar la película, regreso me dijo que no había saldo para trasladar me mostró un papel que decía 0.0 y cómo había empezado la película que me perdí el inicio deje así. 
Sin embargo he tratado de comunicarme para exponer el caso pues aunque las recargas es por múltiplos de 10 los consumos NO, tenia en mente que mi saldo era 11 mil algo de pesos y por más que fuera menos no puede ser ceros cuando los combos son de 13.500 boletas de 2.800 etc, ante lo cual la sra Elizabet en línea telefónica muy amablemente tomo mis datos el jueves para dárselos a la persona de servicio al cliente que estaba en reunión para que me llamara, el viernes y sábado nada y hoy lunes llame me dice que debo dejar el correo que ella hablo con la encargada y que miraría y me respondería por correo hoy pues está en otra reunión.
siendo las 6 pm ni llamada ni correo y eso no es servicio al cliente.
Por lo anterior agradezco se dé la instrucción en la taquilla de sabana en fontibon para entregar mi tarjeta y me devuelvan mi dinero.
Por otro lado como bonus track es importante que en las películas de 9pm para mayores de 12 no se permita ingreso de niños menos de bebés quienes por su edad lloran en las películas y lo más peligroso dejan el coche en La escaleras que pasaría en una emergencia de evacuación ? 
Gracias 
</t>
  </si>
  <si>
    <t>27 de Noviembre - Martes</t>
  </si>
  <si>
    <t>28 de Noviembre - Miércoles</t>
  </si>
  <si>
    <t>La presente es para informar el disgusto frente a sus salas como es posible q  
uno se dirija a la sala y silla q corresponda y no haya un gui...Les recuerdo  
q uno no es adivino para saber en q lugar es o por donde caminar...
Me dirijo a las sillas casi boto c}la comida por sacra el celular para  
alumbrar y buscar las sillas adicional a esto no se ve en el ´piso las  
letras toca o alumbrar o alumbrar q mal señores y tras del echo voy con mi  
familia (esposa he hijos ) y mi hija de 5 años no es tan adivina para saber  
por donde caminar y se tropeso y cayo eso si es falta de eficiencia por parte  
de ustedes eñores q mala experiencia me lleve este dia con ustedes y la  
verdad con muy pocas ganas de volver</t>
  </si>
  <si>
    <t>Queja  - Instalaciones</t>
  </si>
  <si>
    <t>29 de Noviembre - Jueves</t>
  </si>
  <si>
    <t>Buenas tardes visitamos para ver la pelicula con mis hijos de ralph  
dice guncion 1:30 y abren a la 1:30 son las 2:03 p.m. y no han iniciado ni  
estamos aqui en oscuras sin ninguna con pantalla apagada. Mi pregunta este  
momento deberia ser agradable pero no dicen nada hasta el momento. Agradezco  
mejor la atencion al usuario.</t>
  </si>
  <si>
    <t>Quiero expresar mi inconformidad en el servicio prestado, ya que el sonido  
del parlante central de la sala se encontró completamente desajustado y  
estridente al oído.
Sin el deseo de quejarme, más bien presento la oportunidad de poder subir la  
calidad del servicio prestado para ganrantizar el buen retorno de los futuros  
clientes.
Yo soy ingeniero de Sonido certificado y me gustaría prestarles el servicio  
de calibración de las salas de cine.
Por favor llamarme al +573183875617</t>
  </si>
  <si>
    <t>Buenas tardes. Soy cliente habitual de las salas de cine Procinal La  
Plazuela en Cartagena, y noto con tristeza que todas las peliculas estan  
dobladas al eapañol y ya no ofrecen lass peliculas subtituladas en su idioma  
original. Entiendo que para las peliculas infantiles es conveniente, pwro  
esta es una ciudad turística. Es primordial motivar a sus habitantes que  
aprendan un idioma extranjero y las peliculas de cine son una gran  
oportunidad para hacerlo. Es mas..yo aprendi inglés de esa manera. Tengo 40  
años y hace 20 años las peliculas venian subtituladas y nunca nadie se  
quejo de ello. Les pido por favor consideren volver a ofrecer peliculas  
subtituladas asi sea en la franja mas tardía. Hay muchas personas que  
agradecerían esto. De paso contribuirian a la educacion y culturizacion  de  
la poblacion de forma indirecta. En paises como Finlandia, no doblan las  
peliculas. Espero no se ofendan con mi sugerencia y no la echen en saco roto.  
Extraño las peliculas en su idioma original. Mil gracias por su atención.
Datos de su visita: Procinal, todas las funciomes y desde hace años.0</t>
  </si>
  <si>
    <t>30 de Noviembre - Viernes</t>
  </si>
  <si>
    <t xml:space="preserve">e dirijo a ustedes con el fin de informar que el día de ayer fuimos a cine una amigo y yo a las 6:45 a ver Grinch y comimos crispetas y nos intoxicamos. 
Teniendo en cuenta que es lo único que comimos y los eruptos huelen a crispetas, en el vomito solo salen crispetas y la diarrea huele a crispetas. 
No tenemos mas soporte de lo que está sucediendo ya que mi amiga no puede faltar a su trabajo y yo no tengo EPS pasa ir al médico me estoy tratando en la casa. 
</t>
  </si>
  <si>
    <t>Buen día estuve en procinal del tintal,viendo uno película y  
sudando el aire acondicionado no funciona, o deberían hacerle mantenimiento,  
igual pasa con la máquina del aice de sabores nunca funciona, el dessaseo  
las cajas donde lleva los alimentos sucias gas, o son ustedes o la  
administración del cinema  terrible.Esto con el fin de q mejoren el  
servicio..por favor</t>
  </si>
  <si>
    <t>1 de Diciembre - Sábado</t>
  </si>
  <si>
    <t>El dia de hoy estuvi con mi familia en las instaciones de su sale de cine en  
el centro comercial bulevar en la sala 3 y la experiencia fue muy  
desagradable, inicialmente nos colocaron una pelicula la cual no habiamos  
pagado y si no salimos a informar nos hubiera tocado ver otra pelicula el  
cual no queriamos ver, 2 la sala de cine tiene un sistema de ventilacion el  
cual no sirve y nos estabamos ahogando de la calor tambien considero que no  
deben ofrecer una sala donde puede ocacionar una enfermedad al salir de esa  
manera tan acalorada, luego de esto al querer reposar para no salir  
acalorados no encienden las luces y no esperan apurandonos para salir, abordo  
a una empleada que solicito un medio donde me pueda quejar, me hace esperar  
15 minutos y su respuesta no fue aorde ya que su respuesta fue señor si la  
sala no fue a gusto puede visitar otras salas de cine de la ciudad.
quedo atento a una respuesta y a que la sala de cine este acorde para un buen  
servicio recordando que pagamos por el y una preparacion al personal para una  
mejor atencion al cliente.</t>
  </si>
  <si>
    <t>3 de Diciembre - Lunes</t>
  </si>
  <si>
    <t>Noviembre</t>
  </si>
  <si>
    <t>REDES SOCIALES</t>
  </si>
  <si>
    <t>Tipificación</t>
  </si>
  <si>
    <t>%</t>
  </si>
  <si>
    <t>C</t>
  </si>
  <si>
    <t>R</t>
  </si>
  <si>
    <t>4 de Diciembre - Martes</t>
  </si>
  <si>
    <t>uiero enviar esta solicitud de antemano a ustedes para luego entablar la  
queja como conducto para luego entablar la queja ante la Superintendencia de  
industria y comercio.
El día Sábado 1 de Diciembre miro su app oficial para ir a ver una  
película con mi hija en las Salas de Palatino, y me indica que el valor es  
de $ 10.000 y con tarjeta Procinal $ 8.000, ( anexo pantallazo al día de hoy  
aún está ese precio ) luego de escoger nos dirigimos con el dinero para la  
compra de las boletas cuando estamos en la taquilla y nos indican que el  
valor es de $ 11.000 y con tarjeta Procinal $ 8.800, le indique y mostré el  
valor que está en la App oficial de usted y la respuesta grosera y además  
irrespetuosa diciendo “ eso no es problema mío, el valor es $ 11.000 “  
dijo el señor de taquilla, frente a esto y luego de haberle prometido a mi  
hija me tocó llamar a un familiar que por favor fuera a llevarme más plata  
para poder comprar las boletas y el ingreso, y todo por culpa de ustedes, de  
su publicidad engañosa, no se quien se queda o beneficia con esta situación  
y dinero, me siento como consumidor estupido por creer en una empresa como  
ustedes además de incurrir en gastos adicionales para entrar y molestias en  
frente de mi hija, espero la respuesta para luego interponer la misma ante la  
superintendencia ( anexo el valor de la App y lo cobrado en las boletas )</t>
  </si>
  <si>
    <t xml:space="preserve">Queja - Medios de pago </t>
  </si>
  <si>
    <t>5 de Diciembre - Miércoles</t>
  </si>
  <si>
    <t>Queja - Tarjtas VIP</t>
  </si>
  <si>
    <t>No hay inventario</t>
  </si>
  <si>
    <t>6 de Diciembre - Jueves</t>
  </si>
  <si>
    <t>7 de Diciembre - Viernes</t>
  </si>
  <si>
    <t>8 de Diciembre - Sábado</t>
  </si>
  <si>
    <t>Buen día. El viernes 7 de diciembre fuí a función de 6y50pm y  
tuve el interés de comprar crispetas pero no pude pues me dijeron que no me  
podian vender el tamaño pequeño porque no tenian caja para ese tamaño.  
Tendrían que haberlo solucionado de alguna manera incluso con autorización  
de utilizar una caja de otro tamaño. También nos sucedió que dentro de la  
sala durante la pelicula, dos parejas estuvieron teniendo comportamientos  
impropios pues se besaban de forma desmedida incluso una de ellas se  
encontraba sentado encima de otro, por supuesto que la cosa no pasó a  
mayores pues de ser así los hubiera puesto en evidencia con los empleados de  
las salas, pero ojala puedan hacer una campaña, es triste que en Colombia  
haya que enseñarle a la gente a comportarse, pero con lo que pasó si es  
posible que sus salas de cine las estén usando para algo más por lo que son  
salas de cine que no se llenan tanto como otras. Sería bueno que coloquen un  
mensaje al respecto antes de la pelicula y alerten frente a medidas que estan  
dispuestos a tomar si alguien tiene este tipo de comportamientos. Es  
totalmente inapropiado y más cuando uno está con niños en el  
establecimiento.</t>
  </si>
  <si>
    <t xml:space="preserve">9 de Diciembre - Domingo </t>
  </si>
  <si>
    <t>Instalaciones</t>
  </si>
  <si>
    <t>10 de Diciembre - Lunes</t>
  </si>
  <si>
    <t>or medio de la presente les informó que me están llegando al correo electrónico alecasin04@hotmail.com las siguientes facturas de compras que yo no hice:
3040431
3040432
3040433
3040435
3040437
3040438
Solicitó la anulación de estas facturas que están a mi nombre y que yo no realice 
Agradezco la atención prestada</t>
  </si>
  <si>
    <t>11 de Diciembre - Martes</t>
  </si>
  <si>
    <t>12 de Diciembre - Miércoles</t>
  </si>
  <si>
    <t>Buenas tardes. Acabo de recibir 4 correos electrónicos con facturas  
2971145, 2971146, 2971147 y 2971148 fechadas con el día de hoy (8 de  
diciembre) pero no he realizado ninguna compra. Por favor infórmenme a qué  
corresponden estos documentos</t>
  </si>
  <si>
    <t xml:space="preserve">13 de Diciembre - Jueves </t>
  </si>
  <si>
    <t>Queja - Pagos</t>
  </si>
  <si>
    <t>Doble pago</t>
  </si>
  <si>
    <t>urante mi visita el día de hoy 13 de diciembre tuve una pesima  
experiencia siendo las 8:40 me dicen que no hay perros para comprar, compro  
un combo de 29.800 y me lo entregan de mala gana , pueden revisar cámaras y  
verán que en la confitería hay 6 personas hablando y comiendo maíz  
cogiendolo con la mano por Dios dónde queda su salubridad</t>
  </si>
  <si>
    <t xml:space="preserve">14 de Diciembre - Viernes  </t>
  </si>
  <si>
    <t>prendieron las luces en bohemain</t>
  </si>
  <si>
    <t>15 de Diciembre - Sábado</t>
  </si>
  <si>
    <t xml:space="preserve">Queja - Clasificación </t>
  </si>
  <si>
    <t>18 de Diciembre - Martes</t>
  </si>
  <si>
    <t xml:space="preserve">19 de Diciembre - Míercoles </t>
  </si>
  <si>
    <t>No le entregaron boeltas</t>
  </si>
  <si>
    <t>Queja - cortos</t>
  </si>
  <si>
    <t>coprtos del paseo en el grinch</t>
  </si>
  <si>
    <t>20 de Diciembre - Jueves</t>
  </si>
  <si>
    <t>21 de Diciembre - Viernes</t>
  </si>
  <si>
    <t>doble cobro</t>
  </si>
  <si>
    <t xml:space="preserve">Queja - Pagos </t>
  </si>
  <si>
    <t>26 de Diciembre - Martes</t>
  </si>
  <si>
    <t>25 de Diciembre - Lunes</t>
  </si>
  <si>
    <t>Hola,,en la pagina de internet NO he podido diligenciar el  
formulario para adquirir la tarjeta VIP, en todos los navegadores aparece  
como pagina NO segura, don en aceptar para registrarme y aparece como no  
segura, Que se puede hacer ???</t>
  </si>
  <si>
    <t>Buenas noches, presento mi molestia por que el dia de hoy 26 de diciembre del  
2018 voy con toda mi familia a ver una película en formato 3D en el centro  
comercial unisur en san mateo, cuando en las pantallas de la sala de cine hay  
algunos valores del costo de la boleta y en la pagina, que se acomodaban a mi  
presupuesto, después de realizar una fila de 40 minutos, cuando voy a  
cancelar me informan que el valor de la boleta es de $8500 por persona , y lo  
que me informan es que película se encuentra en preestreno, cuando en las  
pantallas el valor era de $4000 al ser miércoles mitad de precio, adjunto  
registros fotográficos que demuestran lo que aparece en la pagina, no hay  
ninguna observación que el valor varía depende de la película, ingreso a  
la pagina para validar el valor de boleta y tampoco aparece ninguna  
informacion que haga la observación que el valor varía según la pelicula,   
agradezco la atención prestada y respuesta sobre la situación que me paso,  
al afectarme económicamente por transportes de toda mi familia que eran 10  
personas, como lo mas valioso el tiempo perdido, y la decilucion de toda una  
familia.
Realizare copia a la Superintendencia de industria y comercio para que  
tambien sea revisado el caso</t>
  </si>
  <si>
    <t>27 de Diciembre - Miércoles</t>
  </si>
  <si>
    <t>Buenos días lo que pasa es que anoche compré un combo de 13500 en  
la confitería con medio de pago tarjeta de ahorros y la chica que me  
atendió paso dos veces la tarjeta, pensé que la primera vez no se había  
generado el cobro pero esta mañana me llega el mensaje de que se generó dos  
veces el cobro del combo. Me gustaría saber cómo hago para la devolución  
del dinero ya que cuento con los soportes de las transacciones</t>
  </si>
  <si>
    <t>El día de hoy asistimos a el cinema Procinal de la ciudad de Villavicencio,  
para ver spiderman que se encontraba programada en 3d a las 11:15 AM, en este  
cinema se presenta un desorden terrible, a última hora cancelaron otras  
películas que estaban programadas alegando que no tenían llaves y la  
película a la que queríamos asistir no aparecía en la cartelera del lugar  
a esa hora, pero a la final decidieron proyectarla cambiando la de 3d a 2d, y  
al llegar a la taquilla deciden que aún no la venden a pesar de que ya eran  
las 11:20 y que tenía que volver a esperar a pesar de que llevaba más de  
media hora por todos los problemas que se presentaron y la única  
justificación que me dieron es que en Bogotá son unos desordenados y que la  
culpa es de la admon de Bogotá.  Al final decidimos irnos porque no  
solucionaron nada y ya había pasado la hora de la función hace rato..
En conclusión la experiencia muy mala y nos llevó a la decisión de  
pasarnos a Cine Colombia.</t>
  </si>
  <si>
    <t>Buenas tardes , quisiera saber que ha pasado con la queja que envie  
con ustedes por un robo de uno de sus usuarios hay nosotros como clientes en  
las salas de procinal salitre , además del trato supremamente grosero de la  
supervisora , envie dos veces la solicitud y no ha sido posible que me den  
una respuesta , solicito esta información para poner la queja directamente  
con la superintendencia</t>
  </si>
  <si>
    <t xml:space="preserve">
Buenas noches, hace una hora salimos de cine cinco personas, en su sala 3 de procinal en salitre plaza, vimos la película hasta que estaban los empleados de servicio limpiando la sala, dejamos una billetera y en cuestión de minutos regresamos por ella, nos atendió la administradora de turno muy groseramente, nos devuelven la billetera sin dinero alguno(habían 70mil) y nos dan dos versiones, primero que la había entregado un a clienta cercana a las sillas cuando fuimos los últimos en salir, segundo cambian la versión y dicen que fue un muchacho que se devuelve por una chocolatina el que devuelve la billetera,teniendo en cuenta que estábamos en la última fila puestos A7 seguidos cinco números y no teníamos personas cercanas ahí sentadas.
Entonces es incongruente la versión dada y la atención que nos dieron, al solicitar una persona encargada o un espacio para una queja por un robo aparente nos responde la administradora demasiado grosera diciendo que llamemos a la policía que ellos no van a responder y que ya perdimos el dinero, tomamos esto como una agresión verbal por un funcionario de su empresa y solicito que se de respuesta urgente a esta queja para no tener que presentar una queja ante la superintendencia por maltrato y por robo. Es una falta total de respeto que hagan esto con clientes habituales a su establecimiento,no es la forma de tratar a los clientes, con estas experiencias pierden clientes, porque sabemos perfectamente que procinal no responde por objetos perdidos, pero en este caso el objeto perdido lo tomó un empleado de procinal y eso ya estaría fuera de esa norma que tienen y estaríamos hablando de robo, agradezco si atención y solución pronta a este incidente, porque están causando daños y perjuicios a terceros . </t>
  </si>
  <si>
    <t>28 de Diciembre - Jueves</t>
  </si>
  <si>
    <t>29 de Diciembre - Viernes</t>
  </si>
  <si>
    <t>Información - Alianzas</t>
  </si>
  <si>
    <t>Infromación - Reservas</t>
  </si>
  <si>
    <t>Siendo las 11:05 a.m aún no habían abierto el servicio de venta de  
las boletas para la función que ustedes tienen programada a las 11:00 a.m de  
la película spiderman man un nuevo universo. Además los funcionarios que se  
encontraban en atención al asomarme por la puerta y preguntarles si iba a  
haber servicio o no,muy groseros lo que hicieron fue voltear la cara hacia  
otro lado. Muy mal Procinal que este tipo de hechos se presenten y son  
comprensibles lo que se me hace el colmo es el mal servicio  de los empleados  
hacia los clientes, cuando en lugar de dar una explicación lo que hacen es  
ignorarlo a uno</t>
  </si>
  <si>
    <t>Soy cliente e prcinal norte Bima, que mal servicio, pan añejado,  
osea viejo, no hay nada, ni crispetas de caramelo, es decir nada, las  
gaseosas muy rebajadas con agua, la administracion mala,m mucho cambio de  
personal seguido, eso no esta bien, hay que retomr el control no dejarlo caer  
al paso que van , terrible, por favor cambio aministrativo no se ve el  
trabajo, esta abandonado, mal trato de parte e los antiguos con los nuevos  
todo el mundo lo e, es ecir la poca gente que vamos los vemos</t>
  </si>
  <si>
    <t>30 de Diciembre - Sábado</t>
  </si>
  <si>
    <t>Muy buenos días la presente es para elevar una queja en cuanto a sus productos ya que por parte de sus empleados no hay una claridad precisa cuando venden todo lo concerniente con la marca procinar.
En algún tiempo adquirí su tarjeta V.I.P. en la cual me aseguraron que tal producto me serviría para unos servicios incluidos en las salas de dicha compañía y valla sorpresa me llevo con mi familia hace algunos meses !!! No servía su tarjeta en todas sus salas aquí en Medellín solo para la terminal sur!
Ahora voy a cine con mi familia la noche anterior y no puedo disfrutar del beneficio adquirido por parte del municipio de Medellín porque me dice l administración que ustedes son divididos unos de Bogotá y otros no se dé donde la verdad tenía mucha rabia y no entendí la explicación y no solo esto de la tarjeta me uedaba un saldo para gastarla en su tienda y anexando el dinero restante lo cual fue rechazado por sus empleados.
Valla atención!!!!
La verdad ustedes están engañando con sus productos ofreciendo lo que no van a cumplir y eso se conoce cómo publicidad engañosa lo cual acarrea sanciones por las autoridades pertinentes porque estoy bastante inconforme con su atención y productos no me parece que sean suficientemente claro y los clientes merecemos un respeto sincero y claro frente a las necesidades como consumidores no siendo más me despido esperando claridad y una respuesta sensata ante tantas falencias por parte de ustedes</t>
  </si>
  <si>
    <t>Terminal del Sur</t>
  </si>
  <si>
    <t xml:space="preserve">Me parece que no se esfuerzan en mejorar  la experiencia en sus salas, y oda  
vez que NUNCA, les hacen aseo, siempre hay pulgas, el día de ayer en la  
ubicada en plaza de las Américas, había vomito; las bandejas pegadas del  
mugre.
Datos de su visita: Plaza de las Américas 29 de diciembre 9:30 pm
</t>
  </si>
  <si>
    <t>Puse una queja escrita en Bulevar por agresividad de funcionario</t>
  </si>
  <si>
    <t>Programación</t>
  </si>
  <si>
    <t>Diciembre</t>
  </si>
  <si>
    <t>jun</t>
  </si>
  <si>
    <t>jul</t>
  </si>
  <si>
    <t>sep</t>
  </si>
  <si>
    <t>oct</t>
  </si>
  <si>
    <t>nov</t>
  </si>
  <si>
    <t>ago</t>
  </si>
  <si>
    <t>dic</t>
  </si>
  <si>
    <t>#</t>
  </si>
  <si>
    <t xml:space="preserve">Parqueadero </t>
  </si>
  <si>
    <t>Cierre Alamos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</si>
</sst>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0.0%"/>
  </numFmts>
  <fonts count="12" x14ac:knownFonts="1">
    <font>
      <sz val="11"/>
      <color theme="1"/>
      <name val="Calibri"/>
      <family val="2"/>
      <scheme val="minor"/>
    </font>
    <font>
      <b/>
      <sz val="11"/>
      <color theme="0"/>
      <name val="Calibri"/>
      <family val="2"/>
      <scheme val="minor"/>
    </font>
    <font>
      <b/>
      <sz val="11"/>
      <color theme="1"/>
      <name val="Calibri"/>
      <family val="2"/>
      <scheme val="minor"/>
    </font>
    <font>
      <sz val="11"/>
      <color theme="1"/>
      <name val="Calibri"/>
      <family val="2"/>
      <scheme val="minor"/>
    </font>
    <font>
      <sz val="11"/>
      <name val="Calibri"/>
      <family val="2"/>
      <scheme val="minor"/>
    </font>
    <font>
      <sz val="10"/>
      <color theme="1"/>
      <name val="Arial Unicode MS"/>
      <family val="2"/>
    </font>
    <font>
      <b/>
      <sz val="10"/>
      <color theme="1"/>
      <name val="Arial Unicode MS"/>
      <family val="2"/>
    </font>
    <font>
      <sz val="10"/>
      <color rgb="FFFF0000"/>
      <name val="Arial Unicode MS"/>
      <family val="2"/>
    </font>
    <font>
      <b/>
      <sz val="10"/>
      <color theme="0"/>
      <name val="Arial Unicode MS"/>
      <family val="2"/>
    </font>
    <font>
      <sz val="10"/>
      <name val="Arial Unicode MS"/>
      <family val="2"/>
    </font>
    <font>
      <u/>
      <sz val="10"/>
      <color theme="1"/>
      <name val="Arial Unicode MS"/>
      <family val="2"/>
    </font>
    <font>
      <sz val="11"/>
      <color rgb="FFC00000"/>
      <name val="Calibri"/>
      <family val="2"/>
      <scheme val="minor"/>
    </font>
  </fonts>
  <fills count="12">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C00000"/>
        <bgColor indexed="64"/>
      </patternFill>
    </fill>
    <fill>
      <patternFill patternType="solid">
        <fgColor rgb="FFFF33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medium">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right style="dotted">
        <color indexed="64"/>
      </right>
      <top style="dotted">
        <color indexed="64"/>
      </top>
      <bottom/>
      <diagonal/>
    </border>
    <border>
      <left/>
      <right style="dotted">
        <color indexed="64"/>
      </right>
      <top style="dotted">
        <color indexed="64"/>
      </top>
      <bottom style="dotted">
        <color indexed="64"/>
      </bottom>
      <diagonal/>
    </border>
    <border>
      <left/>
      <right style="dotted">
        <color indexed="64"/>
      </right>
      <top/>
      <bottom style="dotted">
        <color indexed="64"/>
      </bottom>
      <diagonal/>
    </border>
    <border>
      <left style="dotted">
        <color indexed="64"/>
      </left>
      <right style="dotted">
        <color indexed="64"/>
      </right>
      <top/>
      <bottom/>
      <diagonal/>
    </border>
  </borders>
  <cellStyleXfs count="3">
    <xf numFmtId="0" fontId="0" fillId="0" borderId="0"/>
    <xf numFmtId="9" fontId="3" fillId="0" borderId="0" applyFont="0" applyFill="0" applyBorder="0" applyAlignment="0" applyProtection="0"/>
    <xf numFmtId="44" fontId="3" fillId="0" borderId="0" applyFont="0" applyFill="0" applyBorder="0" applyAlignment="0" applyProtection="0"/>
  </cellStyleXfs>
  <cellXfs count="140">
    <xf numFmtId="0" fontId="0" fillId="0" borderId="0" xfId="0"/>
    <xf numFmtId="0" fontId="0" fillId="0" borderId="0" xfId="0" applyAlignment="1">
      <alignment wrapText="1"/>
    </xf>
    <xf numFmtId="0" fontId="1" fillId="2" borderId="1" xfId="0" applyFont="1" applyFill="1" applyBorder="1" applyAlignment="1">
      <alignment horizontal="center" vertical="center"/>
    </xf>
    <xf numFmtId="0" fontId="0" fillId="0" borderId="0" xfId="0" applyFill="1"/>
    <xf numFmtId="0" fontId="0" fillId="2" borderId="0" xfId="0" applyFill="1"/>
    <xf numFmtId="0" fontId="2" fillId="3" borderId="1" xfId="0" applyFont="1" applyFill="1" applyBorder="1" applyAlignment="1">
      <alignment horizontal="center" vertical="center"/>
    </xf>
    <xf numFmtId="0" fontId="0" fillId="0" borderId="1" xfId="0" applyBorder="1"/>
    <xf numFmtId="0" fontId="0" fillId="0" borderId="1" xfId="0" applyBorder="1" applyAlignment="1">
      <alignment horizontal="center" vertical="center"/>
    </xf>
    <xf numFmtId="9" fontId="0" fillId="0" borderId="1" xfId="1" applyFont="1" applyBorder="1" applyAlignment="1">
      <alignment horizontal="center" vertical="center"/>
    </xf>
    <xf numFmtId="9" fontId="2" fillId="3" borderId="1" xfId="0" applyNumberFormat="1" applyFont="1" applyFill="1" applyBorder="1" applyAlignment="1">
      <alignment horizontal="center" vertical="center"/>
    </xf>
    <xf numFmtId="0" fontId="2" fillId="3" borderId="1" xfId="0" applyFont="1" applyFill="1" applyBorder="1"/>
    <xf numFmtId="0" fontId="2" fillId="3" borderId="2" xfId="0" applyFont="1" applyFill="1" applyBorder="1"/>
    <xf numFmtId="0" fontId="2" fillId="0" borderId="1" xfId="0" applyFont="1" applyBorder="1"/>
    <xf numFmtId="0" fontId="2" fillId="0" borderId="1" xfId="0" applyFont="1" applyBorder="1" applyAlignment="1">
      <alignment horizontal="center" vertical="center"/>
    </xf>
    <xf numFmtId="9" fontId="2" fillId="0" borderId="1" xfId="0" applyNumberFormat="1" applyFont="1" applyBorder="1" applyAlignment="1">
      <alignment horizontal="center" vertical="center"/>
    </xf>
    <xf numFmtId="0" fontId="0" fillId="4" borderId="1" xfId="0" applyFill="1" applyBorder="1"/>
    <xf numFmtId="0" fontId="2" fillId="0" borderId="3" xfId="0" applyFont="1" applyFill="1" applyBorder="1" applyAlignment="1">
      <alignment horizontal="center" vertical="center"/>
    </xf>
    <xf numFmtId="0" fontId="0" fillId="4" borderId="0" xfId="0" applyFill="1"/>
    <xf numFmtId="10" fontId="0" fillId="0" borderId="1" xfId="1" applyNumberFormat="1" applyFont="1" applyBorder="1" applyAlignment="1">
      <alignment horizontal="center" vertical="center"/>
    </xf>
    <xf numFmtId="0" fontId="0" fillId="0" borderId="1" xfId="0" applyFont="1" applyBorder="1" applyAlignment="1">
      <alignment horizontal="center" vertical="center"/>
    </xf>
    <xf numFmtId="0" fontId="0" fillId="4" borderId="1" xfId="0" applyFill="1" applyBorder="1" applyAlignment="1">
      <alignment horizontal="center" vertical="center"/>
    </xf>
    <xf numFmtId="0" fontId="2" fillId="0" borderId="1" xfId="0" applyFont="1" applyFill="1" applyBorder="1" applyAlignment="1">
      <alignment horizontal="center" vertical="center"/>
    </xf>
    <xf numFmtId="9" fontId="0" fillId="0" borderId="1" xfId="1" applyFont="1" applyFill="1" applyBorder="1" applyAlignment="1">
      <alignment horizontal="center" vertical="center"/>
    </xf>
    <xf numFmtId="0" fontId="0" fillId="0" borderId="1" xfId="0" applyFill="1" applyBorder="1" applyAlignment="1">
      <alignment horizontal="center" vertical="center"/>
    </xf>
    <xf numFmtId="0" fontId="0" fillId="0" borderId="0" xfId="0" applyFill="1" applyBorder="1"/>
    <xf numFmtId="9" fontId="2" fillId="0" borderId="1" xfId="0" applyNumberFormat="1" applyFont="1" applyFill="1" applyBorder="1" applyAlignment="1">
      <alignment horizontal="center" vertical="center"/>
    </xf>
    <xf numFmtId="0" fontId="0" fillId="0" borderId="4" xfId="0" applyFill="1" applyBorder="1"/>
    <xf numFmtId="0" fontId="2" fillId="5" borderId="1" xfId="0" applyFont="1" applyFill="1" applyBorder="1" applyAlignment="1">
      <alignment horizontal="center" vertical="center"/>
    </xf>
    <xf numFmtId="0" fontId="0" fillId="5" borderId="1" xfId="0" applyFill="1" applyBorder="1"/>
    <xf numFmtId="9" fontId="0" fillId="0" borderId="1" xfId="0" applyNumberFormat="1" applyBorder="1" applyAlignment="1">
      <alignment horizontal="center" vertical="center"/>
    </xf>
    <xf numFmtId="0" fontId="0" fillId="0" borderId="5" xfId="0" applyBorder="1" applyAlignment="1">
      <alignment horizontal="center" vertical="center"/>
    </xf>
    <xf numFmtId="0" fontId="0" fillId="2" borderId="1" xfId="0" applyFill="1" applyBorder="1" applyAlignment="1">
      <alignment horizontal="center" vertical="center"/>
    </xf>
    <xf numFmtId="0" fontId="2" fillId="0" borderId="0" xfId="0" applyFont="1" applyAlignment="1">
      <alignment horizontal="center" vertical="center"/>
    </xf>
    <xf numFmtId="10" fontId="0" fillId="0" borderId="1" xfId="0" applyNumberFormat="1" applyBorder="1" applyAlignment="1">
      <alignment horizontal="center" vertical="center"/>
    </xf>
    <xf numFmtId="0" fontId="4" fillId="0" borderId="1" xfId="0" applyFont="1" applyBorder="1" applyAlignment="1">
      <alignment horizontal="center" vertical="center"/>
    </xf>
    <xf numFmtId="0" fontId="5" fillId="0" borderId="0" xfId="0" applyFont="1" applyFill="1"/>
    <xf numFmtId="0" fontId="5" fillId="0" borderId="0" xfId="0" applyFont="1" applyFill="1" applyAlignment="1"/>
    <xf numFmtId="0" fontId="5" fillId="0" borderId="0" xfId="0" applyFont="1"/>
    <xf numFmtId="0" fontId="6" fillId="0" borderId="0" xfId="0" applyFont="1"/>
    <xf numFmtId="0" fontId="5" fillId="0" borderId="0" xfId="0" applyFont="1" applyAlignment="1"/>
    <xf numFmtId="0" fontId="5" fillId="0" borderId="0" xfId="0" applyFont="1" applyFill="1" applyAlignment="1">
      <alignment horizontal="center" vertical="center"/>
    </xf>
    <xf numFmtId="0" fontId="6" fillId="6" borderId="0" xfId="0" applyFont="1" applyFill="1" applyAlignment="1">
      <alignment horizontal="center" vertical="center"/>
    </xf>
    <xf numFmtId="0" fontId="6" fillId="6" borderId="0" xfId="0" applyFont="1" applyFill="1" applyAlignment="1">
      <alignment horizontal="center" vertical="center" wrapText="1"/>
    </xf>
    <xf numFmtId="0" fontId="5" fillId="0" borderId="0" xfId="0" applyFont="1" applyAlignment="1">
      <alignment horizontal="center" vertical="center"/>
    </xf>
    <xf numFmtId="0" fontId="5" fillId="0" borderId="0" xfId="0" applyFont="1" applyAlignment="1">
      <alignment wrapText="1"/>
    </xf>
    <xf numFmtId="0" fontId="5" fillId="0" borderId="0" xfId="0" applyFont="1" applyAlignment="1">
      <alignment vertical="center"/>
    </xf>
    <xf numFmtId="0" fontId="5" fillId="0" borderId="0" xfId="0" applyFont="1" applyAlignment="1">
      <alignment vertical="center" wrapText="1"/>
    </xf>
    <xf numFmtId="0" fontId="5" fillId="3" borderId="0" xfId="0" applyFont="1" applyFill="1" applyAlignment="1">
      <alignment vertical="center" wrapText="1"/>
    </xf>
    <xf numFmtId="0" fontId="5" fillId="3" borderId="0" xfId="0" applyFont="1" applyFill="1" applyAlignment="1">
      <alignment vertical="center"/>
    </xf>
    <xf numFmtId="0" fontId="6" fillId="3" borderId="0" xfId="0" applyFont="1" applyFill="1" applyAlignment="1">
      <alignment vertical="center"/>
    </xf>
    <xf numFmtId="0" fontId="6" fillId="0" borderId="0" xfId="0" applyFont="1" applyFill="1"/>
    <xf numFmtId="0" fontId="5" fillId="2" borderId="0" xfId="0" applyFont="1" applyFill="1"/>
    <xf numFmtId="0" fontId="5" fillId="2" borderId="0" xfId="0" applyFont="1" applyFill="1" applyAlignment="1"/>
    <xf numFmtId="0" fontId="7" fillId="0" borderId="0" xfId="0" applyFont="1"/>
    <xf numFmtId="0" fontId="8" fillId="2" borderId="1" xfId="0" applyFont="1" applyFill="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wrapText="1"/>
    </xf>
    <xf numFmtId="0" fontId="5" fillId="0" borderId="1" xfId="0" applyFont="1" applyBorder="1" applyAlignment="1">
      <alignment vertical="center" wrapText="1"/>
    </xf>
    <xf numFmtId="0" fontId="8" fillId="7" borderId="1" xfId="0" applyFont="1" applyFill="1" applyBorder="1" applyAlignment="1">
      <alignment horizontal="center" vertical="center" wrapText="1"/>
    </xf>
    <xf numFmtId="9" fontId="0" fillId="0" borderId="0" xfId="1" applyFont="1" applyFill="1" applyBorder="1" applyAlignment="1">
      <alignment horizontal="center" vertical="center"/>
    </xf>
    <xf numFmtId="9" fontId="2" fillId="0" borderId="0" xfId="0" applyNumberFormat="1" applyFont="1" applyFill="1" applyBorder="1" applyAlignment="1">
      <alignment horizontal="center" vertical="center"/>
    </xf>
    <xf numFmtId="0" fontId="0" fillId="0" borderId="0" xfId="0" applyAlignment="1">
      <alignment horizontal="center" vertical="center"/>
    </xf>
    <xf numFmtId="0" fontId="9" fillId="0" borderId="0" xfId="0" applyFont="1" applyAlignment="1">
      <alignment vertical="center" wrapText="1"/>
    </xf>
    <xf numFmtId="0" fontId="0" fillId="0" borderId="1" xfId="0" applyFill="1" applyBorder="1"/>
    <xf numFmtId="9" fontId="0" fillId="0" borderId="1" xfId="1" applyNumberFormat="1" applyFont="1" applyBorder="1" applyAlignment="1">
      <alignment horizontal="center" vertical="center"/>
    </xf>
    <xf numFmtId="0" fontId="0" fillId="3" borderId="1" xfId="0" applyFill="1" applyBorder="1" applyAlignment="1">
      <alignment horizontal="center" vertical="center"/>
    </xf>
    <xf numFmtId="0" fontId="0" fillId="5" borderId="1" xfId="0" applyFill="1" applyBorder="1" applyAlignment="1">
      <alignment horizontal="center" vertical="center"/>
    </xf>
    <xf numFmtId="9" fontId="2" fillId="0" borderId="1" xfId="1" applyFont="1" applyBorder="1" applyAlignment="1">
      <alignment horizontal="center" vertical="center"/>
    </xf>
    <xf numFmtId="0" fontId="1" fillId="2" borderId="2" xfId="0" applyFont="1" applyFill="1" applyBorder="1"/>
    <xf numFmtId="0" fontId="1" fillId="2" borderId="2" xfId="0" applyFont="1" applyFill="1" applyBorder="1" applyAlignment="1">
      <alignment horizontal="center" vertical="center"/>
    </xf>
    <xf numFmtId="0" fontId="0" fillId="0" borderId="0" xfId="0" applyFill="1" applyAlignment="1">
      <alignment horizontal="center" vertical="center"/>
    </xf>
    <xf numFmtId="9" fontId="0" fillId="0" borderId="0" xfId="1" applyFont="1" applyFill="1"/>
    <xf numFmtId="0" fontId="2" fillId="8" borderId="1" xfId="0" applyFont="1" applyFill="1" applyBorder="1" applyAlignment="1">
      <alignment horizontal="center" vertical="center"/>
    </xf>
    <xf numFmtId="0" fontId="2" fillId="8" borderId="1" xfId="0" applyFont="1" applyFill="1" applyBorder="1" applyAlignment="1">
      <alignment vertical="center"/>
    </xf>
    <xf numFmtId="0" fontId="2" fillId="0" borderId="1" xfId="0" applyFont="1" applyFill="1" applyBorder="1" applyAlignment="1">
      <alignment vertical="center"/>
    </xf>
    <xf numFmtId="0" fontId="2" fillId="9" borderId="1" xfId="0" applyFont="1" applyFill="1" applyBorder="1" applyAlignment="1">
      <alignment vertical="center"/>
    </xf>
    <xf numFmtId="0" fontId="2" fillId="9" borderId="1" xfId="0" applyFont="1" applyFill="1" applyBorder="1" applyAlignment="1">
      <alignment horizontal="center" vertical="center"/>
    </xf>
    <xf numFmtId="0" fontId="10" fillId="0" borderId="0" xfId="0" applyFont="1" applyAlignment="1">
      <alignment vertical="center"/>
    </xf>
    <xf numFmtId="0" fontId="11" fillId="10" borderId="0" xfId="0" applyFont="1" applyFill="1"/>
    <xf numFmtId="0" fontId="2" fillId="6" borderId="1" xfId="0" applyFont="1" applyFill="1" applyBorder="1" applyAlignment="1">
      <alignment horizontal="center" vertical="center"/>
    </xf>
    <xf numFmtId="0" fontId="0" fillId="6" borderId="1" xfId="0" applyFill="1" applyBorder="1"/>
    <xf numFmtId="9" fontId="2" fillId="6" borderId="1" xfId="0" applyNumberFormat="1" applyFont="1" applyFill="1" applyBorder="1" applyAlignment="1">
      <alignment horizontal="center" vertical="center"/>
    </xf>
    <xf numFmtId="0" fontId="0" fillId="3" borderId="1" xfId="0" applyFont="1" applyFill="1" applyBorder="1" applyAlignment="1">
      <alignment horizontal="center" vertical="center"/>
    </xf>
    <xf numFmtId="0" fontId="2" fillId="11" borderId="1" xfId="0" applyFont="1" applyFill="1" applyBorder="1" applyAlignment="1">
      <alignment horizontal="center" vertical="center"/>
    </xf>
    <xf numFmtId="0" fontId="0" fillId="11" borderId="1" xfId="0" applyFill="1" applyBorder="1" applyAlignment="1">
      <alignment horizontal="center" vertical="center"/>
    </xf>
    <xf numFmtId="0" fontId="1" fillId="11" borderId="1" xfId="0" applyFont="1" applyFill="1" applyBorder="1" applyAlignment="1">
      <alignment horizontal="center" vertical="center"/>
    </xf>
    <xf numFmtId="0" fontId="1" fillId="11" borderId="1" xfId="0" applyFont="1" applyFill="1" applyBorder="1"/>
    <xf numFmtId="0" fontId="0" fillId="5" borderId="1" xfId="0" applyFont="1" applyFill="1" applyBorder="1" applyAlignment="1">
      <alignment horizontal="center" vertical="center"/>
    </xf>
    <xf numFmtId="0" fontId="0" fillId="0" borderId="1" xfId="2" applyNumberFormat="1" applyFont="1" applyBorder="1" applyAlignment="1">
      <alignment horizontal="center" vertical="center"/>
    </xf>
    <xf numFmtId="0" fontId="0" fillId="0" borderId="1" xfId="1" applyNumberFormat="1" applyFont="1" applyBorder="1" applyAlignment="1">
      <alignment horizontal="center" vertical="center"/>
    </xf>
    <xf numFmtId="164" fontId="2" fillId="0" borderId="1" xfId="0" applyNumberFormat="1" applyFont="1" applyBorder="1" applyAlignment="1">
      <alignment horizontal="center" vertical="center"/>
    </xf>
    <xf numFmtId="0" fontId="0" fillId="0" borderId="9" xfId="0" applyBorder="1"/>
    <xf numFmtId="0" fontId="0" fillId="0" borderId="11" xfId="0" applyBorder="1"/>
    <xf numFmtId="0" fontId="2" fillId="9" borderId="12" xfId="0" applyFont="1" applyFill="1" applyBorder="1" applyAlignment="1">
      <alignment vertical="center"/>
    </xf>
    <xf numFmtId="0" fontId="2" fillId="8" borderId="12" xfId="0" applyFont="1" applyFill="1" applyBorder="1" applyAlignment="1">
      <alignment vertical="center"/>
    </xf>
    <xf numFmtId="0" fontId="2" fillId="0" borderId="12" xfId="0" applyFont="1" applyFill="1" applyBorder="1" applyAlignment="1">
      <alignment vertical="center"/>
    </xf>
    <xf numFmtId="0" fontId="0" fillId="0" borderId="5" xfId="0" applyFill="1" applyBorder="1" applyAlignment="1">
      <alignment horizontal="center" vertical="center"/>
    </xf>
    <xf numFmtId="0" fontId="2" fillId="9" borderId="13" xfId="0" applyFont="1" applyFill="1" applyBorder="1" applyAlignment="1">
      <alignment horizontal="center" vertical="center"/>
    </xf>
    <xf numFmtId="0" fontId="0" fillId="0" borderId="13" xfId="0" applyFill="1" applyBorder="1" applyAlignment="1">
      <alignment horizontal="center" vertical="center"/>
    </xf>
    <xf numFmtId="0" fontId="0" fillId="0" borderId="10" xfId="0" applyFill="1" applyBorder="1" applyAlignment="1">
      <alignment horizontal="center" vertical="center"/>
    </xf>
    <xf numFmtId="0" fontId="0" fillId="0" borderId="14" xfId="0" applyFill="1" applyBorder="1" applyAlignment="1">
      <alignment horizontal="center" vertical="center"/>
    </xf>
    <xf numFmtId="0" fontId="2" fillId="8" borderId="14" xfId="0" applyFont="1" applyFill="1" applyBorder="1" applyAlignment="1">
      <alignment horizontal="center" vertical="center"/>
    </xf>
    <xf numFmtId="0" fontId="0" fillId="0" borderId="14" xfId="0" applyFill="1" applyBorder="1"/>
    <xf numFmtId="0" fontId="2" fillId="9" borderId="15" xfId="0" applyFont="1"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2" fillId="8" borderId="17" xfId="0" applyFont="1" applyFill="1" applyBorder="1" applyAlignment="1">
      <alignment horizontal="center" vertical="center"/>
    </xf>
    <xf numFmtId="9" fontId="0" fillId="0" borderId="17" xfId="1" applyFont="1" applyFill="1"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9" fontId="0" fillId="0" borderId="14" xfId="1" applyFont="1" applyFill="1" applyBorder="1" applyAlignment="1">
      <alignment horizontal="center" vertical="center"/>
    </xf>
    <xf numFmtId="0" fontId="0" fillId="0" borderId="18" xfId="0" applyBorder="1"/>
    <xf numFmtId="0" fontId="2" fillId="9" borderId="12" xfId="0" applyFont="1" applyFill="1" applyBorder="1" applyAlignment="1">
      <alignment horizontal="center" vertical="center"/>
    </xf>
    <xf numFmtId="0" fontId="2" fillId="0" borderId="10" xfId="0" applyFont="1" applyBorder="1"/>
    <xf numFmtId="0" fontId="2" fillId="0" borderId="10" xfId="0" applyFont="1" applyBorder="1" applyAlignment="1">
      <alignment horizontal="center" vertical="center"/>
    </xf>
    <xf numFmtId="0" fontId="0" fillId="0" borderId="10" xfId="0" applyBorder="1"/>
    <xf numFmtId="0" fontId="0" fillId="4" borderId="10" xfId="0" applyFill="1" applyBorder="1"/>
    <xf numFmtId="9" fontId="0" fillId="0" borderId="1" xfId="1" applyNumberFormat="1" applyFont="1" applyFill="1" applyBorder="1" applyAlignment="1">
      <alignment horizontal="center" vertical="center"/>
    </xf>
    <xf numFmtId="10" fontId="0" fillId="0" borderId="1" xfId="1" applyNumberFormat="1" applyFont="1" applyFill="1" applyBorder="1" applyAlignment="1">
      <alignment horizontal="center" vertical="center"/>
    </xf>
    <xf numFmtId="10"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6" xfId="0" applyFill="1" applyBorder="1" applyAlignment="1">
      <alignment horizontal="center" vertical="center"/>
    </xf>
    <xf numFmtId="9" fontId="2" fillId="0" borderId="1" xfId="1" applyFont="1" applyFill="1" applyBorder="1" applyAlignment="1">
      <alignment horizontal="center" vertical="center"/>
    </xf>
    <xf numFmtId="9" fontId="3" fillId="0" borderId="1" xfId="1" applyFont="1" applyFill="1" applyBorder="1" applyAlignment="1">
      <alignment horizontal="center" vertical="center"/>
    </xf>
    <xf numFmtId="9" fontId="0" fillId="4" borderId="1" xfId="1" applyFont="1" applyFill="1" applyBorder="1" applyAlignment="1">
      <alignment horizontal="center" vertical="center"/>
    </xf>
    <xf numFmtId="0" fontId="0" fillId="0" borderId="10" xfId="0" applyFont="1" applyBorder="1"/>
    <xf numFmtId="0" fontId="0" fillId="0" borderId="10" xfId="0" applyFont="1" applyBorder="1" applyAlignment="1">
      <alignment horizontal="center" vertical="center"/>
    </xf>
    <xf numFmtId="0" fontId="2" fillId="0" borderId="1" xfId="0" applyFont="1" applyFill="1" applyBorder="1"/>
    <xf numFmtId="164" fontId="0" fillId="0" borderId="1" xfId="0" applyNumberFormat="1" applyFill="1" applyBorder="1" applyAlignment="1">
      <alignment horizontal="center" vertical="center"/>
    </xf>
    <xf numFmtId="0" fontId="0" fillId="0" borderId="1" xfId="1" applyNumberFormat="1" applyFont="1" applyFill="1" applyBorder="1" applyAlignment="1">
      <alignment horizontal="center" vertical="center"/>
    </xf>
    <xf numFmtId="15" fontId="2" fillId="0" borderId="10" xfId="0" applyNumberFormat="1" applyFont="1" applyBorder="1" applyAlignment="1">
      <alignment horizontal="center" vertical="center"/>
    </xf>
    <xf numFmtId="0" fontId="0" fillId="0" borderId="18" xfId="0" applyFill="1" applyBorder="1" applyAlignment="1">
      <alignment horizontal="center" vertical="center"/>
    </xf>
    <xf numFmtId="10" fontId="0" fillId="0" borderId="0" xfId="1" applyNumberFormat="1" applyFont="1"/>
    <xf numFmtId="0" fontId="2" fillId="3" borderId="1" xfId="0" applyFont="1" applyFill="1" applyBorder="1" applyAlignment="1">
      <alignment horizontal="center"/>
    </xf>
    <xf numFmtId="0" fontId="2" fillId="6" borderId="1" xfId="0" applyFont="1" applyFill="1" applyBorder="1" applyAlignment="1">
      <alignment horizontal="center"/>
    </xf>
    <xf numFmtId="0" fontId="2" fillId="5" borderId="2" xfId="0" applyFont="1" applyFill="1" applyBorder="1" applyAlignment="1">
      <alignment horizontal="center"/>
    </xf>
    <xf numFmtId="0" fontId="2" fillId="5" borderId="7" xfId="0" applyFont="1" applyFill="1" applyBorder="1" applyAlignment="1">
      <alignment horizontal="center"/>
    </xf>
    <xf numFmtId="0" fontId="2" fillId="5" borderId="8" xfId="0" applyFont="1" applyFill="1" applyBorder="1" applyAlignment="1">
      <alignment horizontal="center"/>
    </xf>
  </cellXfs>
  <cellStyles count="3">
    <cellStyle name="Moneda" xfId="2" builtinId="4"/>
    <cellStyle name="Normal" xfId="0" builtinId="0"/>
    <cellStyle name="Porcentaje" xfId="1" builtinId="5"/>
  </cellStyles>
  <dxfs count="20">
    <dxf>
      <font>
        <color rgb="FF006100"/>
      </font>
      <fill>
        <patternFill>
          <bgColor rgb="FFC6EFCE"/>
        </patternFill>
      </fill>
    </dxf>
    <dxf>
      <font>
        <color rgb="FF9C6500"/>
      </font>
      <fill>
        <patternFill>
          <bgColor rgb="FFFFEB9C"/>
        </patternFill>
      </fill>
    </dxf>
    <dxf>
      <fill>
        <patternFill>
          <bgColor rgb="FFFFC7CE"/>
        </patternFill>
      </fill>
    </dxf>
    <dxf>
      <font>
        <color rgb="FF9C0006"/>
      </font>
      <fill>
        <patternFill>
          <bgColor rgb="FFFFC7CE"/>
        </patternFill>
      </fill>
    </dxf>
    <dxf>
      <fill>
        <patternFill>
          <bgColor rgb="FFFFC7CE"/>
        </patternFill>
      </fill>
    </dxf>
    <dxf>
      <font>
        <color rgb="FF006100"/>
      </font>
      <fill>
        <patternFill>
          <bgColor rgb="FFC6EFCE"/>
        </patternFill>
      </fill>
    </dxf>
    <dxf>
      <font>
        <color rgb="FF9C6500"/>
      </font>
      <fill>
        <patternFill>
          <bgColor rgb="FFFFEB9C"/>
        </patternFill>
      </fill>
    </dxf>
    <dxf>
      <fill>
        <patternFill>
          <bgColor rgb="FFFFC7CE"/>
        </patternFill>
      </fill>
    </dxf>
    <dxf>
      <font>
        <color rgb="FF9C0006"/>
      </font>
      <fill>
        <patternFill>
          <bgColor rgb="FFFFC7CE"/>
        </patternFill>
      </fill>
    </dxf>
    <dxf>
      <fill>
        <patternFill>
          <bgColor rgb="FFFFC7CE"/>
        </patternFill>
      </fill>
    </dxf>
    <dxf>
      <font>
        <color rgb="FF006100"/>
      </font>
      <fill>
        <patternFill>
          <bgColor rgb="FFC6EFCE"/>
        </patternFill>
      </fill>
    </dxf>
    <dxf>
      <font>
        <color rgb="FF9C6500"/>
      </font>
      <fill>
        <patternFill>
          <bgColor rgb="FFFFEB9C"/>
        </patternFill>
      </fill>
    </dxf>
    <dxf>
      <fill>
        <patternFill>
          <bgColor rgb="FFFFC7CE"/>
        </patternFill>
      </fill>
    </dxf>
    <dxf>
      <font>
        <color rgb="FF9C0006"/>
      </font>
      <fill>
        <patternFill>
          <bgColor rgb="FFFFC7CE"/>
        </patternFill>
      </fill>
    </dxf>
    <dxf>
      <fill>
        <patternFill>
          <bgColor rgb="FFFFC7CE"/>
        </patternFill>
      </fill>
    </dxf>
    <dxf>
      <font>
        <color rgb="FF006100"/>
      </font>
      <fill>
        <patternFill>
          <bgColor rgb="FFC6EFCE"/>
        </patternFill>
      </fill>
    </dxf>
    <dxf>
      <font>
        <color rgb="FF9C6500"/>
      </font>
      <fill>
        <patternFill>
          <bgColor rgb="FFFFEB9C"/>
        </patternFill>
      </fill>
    </dxf>
    <dxf>
      <fill>
        <patternFill>
          <bgColor rgb="FFFFC7CE"/>
        </patternFill>
      </fill>
    </dxf>
    <dxf>
      <font>
        <color rgb="FF9C0006"/>
      </font>
      <fill>
        <patternFill>
          <bgColor rgb="FFFFC7CE"/>
        </patternFill>
      </fill>
    </dxf>
    <dxf>
      <fill>
        <patternFill>
          <bgColor rgb="FFFFC7CE"/>
        </patternFill>
      </fill>
    </dxf>
  </dxfs>
  <tableStyles count="0" defaultTableStyle="TableStyleMedium2" defaultPivotStyle="PivotStyleLight16"/>
  <colors>
    <mruColors>
      <color rgb="FFFF0066"/>
      <color rgb="FFFF3300"/>
      <color rgb="FF9966FF"/>
      <color rgb="FFCC3399"/>
      <color rgb="FFCCFF33"/>
      <color rgb="FF6600FF"/>
      <color rgb="FF6666FF"/>
      <color rgb="FFFFCC00"/>
      <color rgb="FF99CC00"/>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Jun'!$B$2:$E$2</c:f>
              <c:strCache>
                <c:ptCount val="4"/>
                <c:pt idx="0">
                  <c:v>Información </c:v>
                </c:pt>
                <c:pt idx="1">
                  <c:v>PQR Medellín</c:v>
                </c:pt>
                <c:pt idx="2">
                  <c:v>Queja </c:v>
                </c:pt>
                <c:pt idx="3">
                  <c:v>Sugerencia</c:v>
                </c:pt>
              </c:strCache>
            </c:strRef>
          </c:cat>
          <c:val>
            <c:numRef>
              <c:f>'Gráficas Jun'!$B$3:$E$3</c:f>
              <c:numCache>
                <c:formatCode>General</c:formatCode>
                <c:ptCount val="4"/>
                <c:pt idx="0">
                  <c:v>140</c:v>
                </c:pt>
                <c:pt idx="1">
                  <c:v>66</c:v>
                </c:pt>
                <c:pt idx="2">
                  <c:v>60</c:v>
                </c:pt>
                <c:pt idx="3">
                  <c:v>2</c:v>
                </c:pt>
              </c:numCache>
            </c:numRef>
          </c:val>
        </c:ser>
        <c:dLbls>
          <c:showLegendKey val="0"/>
          <c:showVal val="0"/>
          <c:showCatName val="0"/>
          <c:showSerName val="0"/>
          <c:showPercent val="0"/>
          <c:showBubbleSize val="0"/>
        </c:dLbls>
        <c:gapWidth val="150"/>
        <c:shape val="box"/>
        <c:axId val="282317184"/>
        <c:axId val="282318720"/>
        <c:axId val="0"/>
      </c:bar3DChart>
      <c:catAx>
        <c:axId val="282317184"/>
        <c:scaling>
          <c:orientation val="minMax"/>
        </c:scaling>
        <c:delete val="0"/>
        <c:axPos val="b"/>
        <c:numFmt formatCode="General" sourceLinked="0"/>
        <c:majorTickMark val="none"/>
        <c:minorTickMark val="none"/>
        <c:tickLblPos val="nextTo"/>
        <c:crossAx val="282318720"/>
        <c:crosses val="autoZero"/>
        <c:auto val="1"/>
        <c:lblAlgn val="ctr"/>
        <c:lblOffset val="100"/>
        <c:noMultiLvlLbl val="0"/>
      </c:catAx>
      <c:valAx>
        <c:axId val="282318720"/>
        <c:scaling>
          <c:orientation val="minMax"/>
          <c:max val="150"/>
          <c:min val="10"/>
        </c:scaling>
        <c:delete val="0"/>
        <c:axPos val="l"/>
        <c:majorGridlines/>
        <c:numFmt formatCode="General" sourceLinked="1"/>
        <c:majorTickMark val="none"/>
        <c:minorTickMark val="none"/>
        <c:tickLblPos val="nextTo"/>
        <c:crossAx val="282317184"/>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12"/>
    </mc:Choice>
    <mc:Fallback>
      <c:style val="12"/>
    </mc:Fallback>
  </mc:AlternateContent>
  <c:chart>
    <c:autoTitleDeleted val="1"/>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dLbls>
            <c:dLbl>
              <c:idx val="0"/>
              <c:layout>
                <c:manualLayout>
                  <c:x val="2.7777777777777776E-2"/>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3.3333333333333333E-2"/>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5000000000000001E-2"/>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5000000000000001E-2"/>
                  <c:y val="-4.629629629629629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0555555555555454E-2"/>
                  <c:y val="-2.7777777777777776E-2"/>
                </c:manualLayout>
              </c:layout>
              <c:showLegendKey val="0"/>
              <c:showVal val="1"/>
              <c:showCatName val="0"/>
              <c:showSerName val="0"/>
              <c:showPercent val="0"/>
              <c:showBubbleSize val="0"/>
              <c:extLst>
                <c:ext xmlns:c15="http://schemas.microsoft.com/office/drawing/2012/chart" uri="{CE6537A1-D6FC-4f65-9D91-7224C49458BB}"/>
              </c:extLst>
            </c:dLb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Ago'!$B$11:$E$11</c:f>
              <c:strCache>
                <c:ptCount val="4"/>
                <c:pt idx="0">
                  <c:v>Información </c:v>
                </c:pt>
                <c:pt idx="1">
                  <c:v>PQR Medellín</c:v>
                </c:pt>
                <c:pt idx="2">
                  <c:v>Quejas</c:v>
                </c:pt>
                <c:pt idx="3">
                  <c:v>Sugerencias</c:v>
                </c:pt>
              </c:strCache>
            </c:strRef>
          </c:cat>
          <c:val>
            <c:numRef>
              <c:f>'Gráficas Ago'!$B$12:$E$12</c:f>
              <c:numCache>
                <c:formatCode>General</c:formatCode>
                <c:ptCount val="4"/>
                <c:pt idx="0">
                  <c:v>175</c:v>
                </c:pt>
                <c:pt idx="1">
                  <c:v>61</c:v>
                </c:pt>
                <c:pt idx="2">
                  <c:v>24</c:v>
                </c:pt>
                <c:pt idx="3">
                  <c:v>3</c:v>
                </c:pt>
              </c:numCache>
            </c:numRef>
          </c:val>
        </c:ser>
        <c:dLbls>
          <c:showLegendKey val="0"/>
          <c:showVal val="1"/>
          <c:showCatName val="0"/>
          <c:showSerName val="0"/>
          <c:showPercent val="0"/>
          <c:showBubbleSize val="0"/>
        </c:dLbls>
        <c:gapWidth val="75"/>
        <c:shape val="box"/>
        <c:axId val="284119424"/>
        <c:axId val="284122112"/>
        <c:axId val="0"/>
      </c:bar3DChart>
      <c:catAx>
        <c:axId val="284119424"/>
        <c:scaling>
          <c:orientation val="minMax"/>
        </c:scaling>
        <c:delete val="0"/>
        <c:axPos val="b"/>
        <c:numFmt formatCode="General" sourceLinked="0"/>
        <c:majorTickMark val="none"/>
        <c:minorTickMark val="none"/>
        <c:tickLblPos val="nextTo"/>
        <c:crossAx val="284122112"/>
        <c:crosses val="autoZero"/>
        <c:auto val="1"/>
        <c:lblAlgn val="ctr"/>
        <c:lblOffset val="100"/>
        <c:noMultiLvlLbl val="0"/>
      </c:catAx>
      <c:valAx>
        <c:axId val="284122112"/>
        <c:scaling>
          <c:orientation val="minMax"/>
        </c:scaling>
        <c:delete val="0"/>
        <c:axPos val="l"/>
        <c:numFmt formatCode="General" sourceLinked="1"/>
        <c:majorTickMark val="none"/>
        <c:minorTickMark val="none"/>
        <c:tickLblPos val="nextTo"/>
        <c:crossAx val="284119424"/>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12"/>
    </mc:Choice>
    <mc:Fallback>
      <c:style val="12"/>
    </mc:Fallback>
  </mc:AlternateContent>
  <c:chart>
    <c:title>
      <c:tx>
        <c:rich>
          <a:bodyPr/>
          <a:lstStyle/>
          <a:p>
            <a:pPr>
              <a:defRPr/>
            </a:pPr>
            <a:r>
              <a:rPr lang="es-MX"/>
              <a:t>Información</a:t>
            </a:r>
          </a:p>
        </c:rich>
      </c:tx>
      <c:overlay val="0"/>
    </c:title>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invertIfNegative val="0"/>
          <c:cat>
            <c:strRef>
              <c:f>'Gráficas Ago'!$I$14:$I$22</c:f>
              <c:strCache>
                <c:ptCount val="9"/>
                <c:pt idx="0">
                  <c:v>Precios y Horarios</c:v>
                </c:pt>
                <c:pt idx="1">
                  <c:v>Tarjeta VIP</c:v>
                </c:pt>
                <c:pt idx="2">
                  <c:v>Corporativa</c:v>
                </c:pt>
                <c:pt idx="3">
                  <c:v>Reservas</c:v>
                </c:pt>
                <c:pt idx="4">
                  <c:v>Ventas Empresariales </c:v>
                </c:pt>
                <c:pt idx="5">
                  <c:v>Clasificación películas </c:v>
                </c:pt>
                <c:pt idx="6">
                  <c:v>Medios de Pago</c:v>
                </c:pt>
                <c:pt idx="7">
                  <c:v>Bono Regalo</c:v>
                </c:pt>
                <c:pt idx="8">
                  <c:v>Alamos</c:v>
                </c:pt>
              </c:strCache>
            </c:strRef>
          </c:cat>
          <c:val>
            <c:numRef>
              <c:f>'Gráficas Ago'!$K$14:$K$22</c:f>
              <c:numCache>
                <c:formatCode>General</c:formatCode>
                <c:ptCount val="9"/>
                <c:pt idx="0">
                  <c:v>78</c:v>
                </c:pt>
                <c:pt idx="1">
                  <c:v>27</c:v>
                </c:pt>
                <c:pt idx="2">
                  <c:v>15</c:v>
                </c:pt>
                <c:pt idx="3">
                  <c:v>6</c:v>
                </c:pt>
                <c:pt idx="4">
                  <c:v>11</c:v>
                </c:pt>
                <c:pt idx="5">
                  <c:v>6</c:v>
                </c:pt>
                <c:pt idx="6">
                  <c:v>1</c:v>
                </c:pt>
                <c:pt idx="7">
                  <c:v>1</c:v>
                </c:pt>
                <c:pt idx="8">
                  <c:v>34</c:v>
                </c:pt>
              </c:numCache>
            </c:numRef>
          </c:val>
        </c:ser>
        <c:dLbls>
          <c:showLegendKey val="0"/>
          <c:showVal val="1"/>
          <c:showCatName val="0"/>
          <c:showSerName val="0"/>
          <c:showPercent val="0"/>
          <c:showBubbleSize val="0"/>
        </c:dLbls>
        <c:gapWidth val="150"/>
        <c:shape val="box"/>
        <c:axId val="284147072"/>
        <c:axId val="284165248"/>
        <c:axId val="0"/>
      </c:bar3DChart>
      <c:catAx>
        <c:axId val="284147072"/>
        <c:scaling>
          <c:orientation val="minMax"/>
        </c:scaling>
        <c:delete val="0"/>
        <c:axPos val="l"/>
        <c:majorTickMark val="none"/>
        <c:minorTickMark val="none"/>
        <c:tickLblPos val="nextTo"/>
        <c:crossAx val="284165248"/>
        <c:crosses val="autoZero"/>
        <c:auto val="1"/>
        <c:lblAlgn val="ctr"/>
        <c:lblOffset val="100"/>
        <c:noMultiLvlLbl val="0"/>
      </c:catAx>
      <c:valAx>
        <c:axId val="284165248"/>
        <c:scaling>
          <c:orientation val="minMax"/>
        </c:scaling>
        <c:delete val="1"/>
        <c:axPos val="b"/>
        <c:numFmt formatCode="General" sourceLinked="1"/>
        <c:majorTickMark val="none"/>
        <c:minorTickMark val="none"/>
        <c:tickLblPos val="nextTo"/>
        <c:crossAx val="284147072"/>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12"/>
    </mc:Choice>
    <mc:Fallback>
      <c:style val="12"/>
    </mc:Fallback>
  </mc:AlternateContent>
  <c:chart>
    <c:title>
      <c:tx>
        <c:rich>
          <a:bodyPr/>
          <a:lstStyle/>
          <a:p>
            <a:pPr>
              <a:defRPr/>
            </a:pPr>
            <a:r>
              <a:rPr lang="es-MX"/>
              <a:t>Sugerencias</a:t>
            </a:r>
          </a:p>
        </c:rich>
      </c:tx>
      <c:overlay val="0"/>
    </c:title>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invertIfNegative val="0"/>
          <c:dLbls>
            <c:dLbl>
              <c:idx val="0"/>
              <c:layout>
                <c:manualLayout>
                  <c:x val="2.5000000000000001E-2"/>
                  <c:y val="0"/>
                </c:manualLayout>
              </c:layout>
              <c:showLegendKey val="0"/>
              <c:showVal val="1"/>
              <c:showCatName val="0"/>
              <c:showSerName val="0"/>
              <c:showPercent val="0"/>
              <c:showBubbleSize val="0"/>
            </c:dLbl>
            <c:dLbl>
              <c:idx val="1"/>
              <c:layout>
                <c:manualLayout>
                  <c:x val="2.5000000000000001E-2"/>
                  <c:y val="-1.8518518518518517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'Gráficas Ago'!$O$14:$O$15</c:f>
              <c:strCache>
                <c:ptCount val="2"/>
                <c:pt idx="0">
                  <c:v>Felicitación</c:v>
                </c:pt>
                <c:pt idx="1">
                  <c:v>General</c:v>
                </c:pt>
              </c:strCache>
            </c:strRef>
          </c:cat>
          <c:val>
            <c:numRef>
              <c:f>'Gráficas Ago'!$P$14:$P$15</c:f>
              <c:numCache>
                <c:formatCode>General</c:formatCode>
                <c:ptCount val="2"/>
                <c:pt idx="0">
                  <c:v>1</c:v>
                </c:pt>
                <c:pt idx="1">
                  <c:v>2</c:v>
                </c:pt>
              </c:numCache>
            </c:numRef>
          </c:val>
        </c:ser>
        <c:dLbls>
          <c:showLegendKey val="0"/>
          <c:showVal val="1"/>
          <c:showCatName val="0"/>
          <c:showSerName val="0"/>
          <c:showPercent val="0"/>
          <c:showBubbleSize val="0"/>
        </c:dLbls>
        <c:gapWidth val="150"/>
        <c:shape val="box"/>
        <c:axId val="284184960"/>
        <c:axId val="284187648"/>
        <c:axId val="0"/>
      </c:bar3DChart>
      <c:catAx>
        <c:axId val="284184960"/>
        <c:scaling>
          <c:orientation val="minMax"/>
        </c:scaling>
        <c:delete val="0"/>
        <c:axPos val="l"/>
        <c:majorTickMark val="none"/>
        <c:minorTickMark val="none"/>
        <c:tickLblPos val="nextTo"/>
        <c:crossAx val="284187648"/>
        <c:crosses val="autoZero"/>
        <c:auto val="1"/>
        <c:lblAlgn val="ctr"/>
        <c:lblOffset val="100"/>
        <c:noMultiLvlLbl val="0"/>
      </c:catAx>
      <c:valAx>
        <c:axId val="284187648"/>
        <c:scaling>
          <c:orientation val="minMax"/>
        </c:scaling>
        <c:delete val="1"/>
        <c:axPos val="b"/>
        <c:numFmt formatCode="General" sourceLinked="1"/>
        <c:majorTickMark val="none"/>
        <c:minorTickMark val="none"/>
        <c:tickLblPos val="nextTo"/>
        <c:crossAx val="284184960"/>
        <c:crosses val="autoZero"/>
        <c:crossBetween val="between"/>
      </c:valAx>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12"/>
    </mc:Choice>
    <mc:Fallback>
      <c:style val="12"/>
    </mc:Fallback>
  </mc:AlternateContent>
  <c:chart>
    <c:title>
      <c:tx>
        <c:rich>
          <a:bodyPr/>
          <a:lstStyle/>
          <a:p>
            <a:pPr>
              <a:defRPr/>
            </a:pPr>
            <a:r>
              <a:rPr lang="es-MX"/>
              <a:t>Quejas</a:t>
            </a:r>
          </a:p>
        </c:rich>
      </c:tx>
      <c:overlay val="0"/>
    </c:title>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invertIfNegative val="0"/>
          <c:cat>
            <c:strRef>
              <c:f>'Gráficas Ago'!$V$14:$V$19</c:f>
              <c:strCache>
                <c:ptCount val="6"/>
                <c:pt idx="0">
                  <c:v>Tarjetas VIP</c:v>
                </c:pt>
                <c:pt idx="1">
                  <c:v>Servicio </c:v>
                </c:pt>
                <c:pt idx="2">
                  <c:v>Proyección</c:v>
                </c:pt>
                <c:pt idx="3">
                  <c:v>Taquilla </c:v>
                </c:pt>
                <c:pt idx="4">
                  <c:v>Aseo</c:v>
                </c:pt>
                <c:pt idx="5">
                  <c:v>Precio</c:v>
                </c:pt>
              </c:strCache>
            </c:strRef>
          </c:cat>
          <c:val>
            <c:numRef>
              <c:f>'Gráficas Ago'!$W$14:$W$19</c:f>
              <c:numCache>
                <c:formatCode>General</c:formatCode>
                <c:ptCount val="6"/>
                <c:pt idx="0">
                  <c:v>2</c:v>
                </c:pt>
                <c:pt idx="1">
                  <c:v>12</c:v>
                </c:pt>
                <c:pt idx="2">
                  <c:v>4</c:v>
                </c:pt>
                <c:pt idx="3">
                  <c:v>3</c:v>
                </c:pt>
                <c:pt idx="4">
                  <c:v>2</c:v>
                </c:pt>
                <c:pt idx="5">
                  <c:v>1</c:v>
                </c:pt>
              </c:numCache>
            </c:numRef>
          </c:val>
        </c:ser>
        <c:dLbls>
          <c:showLegendKey val="0"/>
          <c:showVal val="1"/>
          <c:showCatName val="0"/>
          <c:showSerName val="0"/>
          <c:showPercent val="0"/>
          <c:showBubbleSize val="0"/>
        </c:dLbls>
        <c:gapWidth val="150"/>
        <c:shape val="box"/>
        <c:axId val="284229632"/>
        <c:axId val="284231168"/>
        <c:axId val="0"/>
      </c:bar3DChart>
      <c:catAx>
        <c:axId val="284229632"/>
        <c:scaling>
          <c:orientation val="minMax"/>
        </c:scaling>
        <c:delete val="0"/>
        <c:axPos val="l"/>
        <c:majorTickMark val="none"/>
        <c:minorTickMark val="none"/>
        <c:tickLblPos val="nextTo"/>
        <c:crossAx val="284231168"/>
        <c:crosses val="autoZero"/>
        <c:auto val="1"/>
        <c:lblAlgn val="ctr"/>
        <c:lblOffset val="100"/>
        <c:noMultiLvlLbl val="0"/>
      </c:catAx>
      <c:valAx>
        <c:axId val="284231168"/>
        <c:scaling>
          <c:orientation val="minMax"/>
        </c:scaling>
        <c:delete val="1"/>
        <c:axPos val="b"/>
        <c:numFmt formatCode="General" sourceLinked="1"/>
        <c:majorTickMark val="out"/>
        <c:minorTickMark val="none"/>
        <c:tickLblPos val="nextTo"/>
        <c:crossAx val="284229632"/>
        <c:crosses val="autoZero"/>
        <c:crossBetween val="between"/>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MX"/>
              <a:t>Detalle x</a:t>
            </a:r>
            <a:r>
              <a:rPr lang="es-MX" baseline="0"/>
              <a:t> teatro</a:t>
            </a:r>
            <a:endParaRPr lang="es-MX"/>
          </a:p>
        </c:rich>
      </c:tx>
      <c:overlay val="0"/>
    </c:title>
    <c:autoTitleDeleted val="0"/>
    <c:plotArea>
      <c:layout/>
      <c:barChart>
        <c:barDir val="col"/>
        <c:grouping val="clustered"/>
        <c:varyColors val="0"/>
        <c:ser>
          <c:idx val="0"/>
          <c:order val="0"/>
          <c:tx>
            <c:strRef>
              <c:f>'Gráficas Sep'!$AC$2</c:f>
              <c:strCache>
                <c:ptCount val="1"/>
                <c:pt idx="0">
                  <c:v>Información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Sep'!$AB$3:$AB$15</c:f>
              <c:strCache>
                <c:ptCount val="13"/>
                <c:pt idx="0">
                  <c:v>Sin Detalle </c:v>
                </c:pt>
                <c:pt idx="1">
                  <c:v>Suba</c:v>
                </c:pt>
                <c:pt idx="2">
                  <c:v>Villavicencio</c:v>
                </c:pt>
                <c:pt idx="3">
                  <c:v>Alamos </c:v>
                </c:pt>
                <c:pt idx="4">
                  <c:v>Tintal</c:v>
                </c:pt>
                <c:pt idx="5">
                  <c:v>Occidente</c:v>
                </c:pt>
                <c:pt idx="7">
                  <c:v>Salitre</c:v>
                </c:pt>
                <c:pt idx="8">
                  <c:v>Palatino</c:v>
                </c:pt>
                <c:pt idx="9">
                  <c:v>Imax</c:v>
                </c:pt>
                <c:pt idx="10">
                  <c:v>Iwana</c:v>
                </c:pt>
                <c:pt idx="11">
                  <c:v>Plazuela</c:v>
                </c:pt>
                <c:pt idx="12">
                  <c:v>Américas</c:v>
                </c:pt>
              </c:strCache>
            </c:strRef>
          </c:cat>
          <c:val>
            <c:numRef>
              <c:f>'Gráficas Sep'!$AC$3:$AC$15</c:f>
              <c:numCache>
                <c:formatCode>General</c:formatCode>
                <c:ptCount val="13"/>
              </c:numCache>
            </c:numRef>
          </c:val>
        </c:ser>
        <c:ser>
          <c:idx val="1"/>
          <c:order val="1"/>
          <c:tx>
            <c:strRef>
              <c:f>'Gráficas Sep'!$AD$2</c:f>
              <c:strCache>
                <c:ptCount val="1"/>
                <c:pt idx="0">
                  <c:v>Queja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Sep'!$AB$3:$AB$15</c:f>
              <c:strCache>
                <c:ptCount val="13"/>
                <c:pt idx="0">
                  <c:v>Sin Detalle </c:v>
                </c:pt>
                <c:pt idx="1">
                  <c:v>Suba</c:v>
                </c:pt>
                <c:pt idx="2">
                  <c:v>Villavicencio</c:v>
                </c:pt>
                <c:pt idx="3">
                  <c:v>Alamos </c:v>
                </c:pt>
                <c:pt idx="4">
                  <c:v>Tintal</c:v>
                </c:pt>
                <c:pt idx="5">
                  <c:v>Occidente</c:v>
                </c:pt>
                <c:pt idx="7">
                  <c:v>Salitre</c:v>
                </c:pt>
                <c:pt idx="8">
                  <c:v>Palatino</c:v>
                </c:pt>
                <c:pt idx="9">
                  <c:v>Imax</c:v>
                </c:pt>
                <c:pt idx="10">
                  <c:v>Iwana</c:v>
                </c:pt>
                <c:pt idx="11">
                  <c:v>Plazuela</c:v>
                </c:pt>
                <c:pt idx="12">
                  <c:v>Américas</c:v>
                </c:pt>
              </c:strCache>
            </c:strRef>
          </c:cat>
          <c:val>
            <c:numRef>
              <c:f>'Gráficas Sep'!$AD$3:$AD$15</c:f>
              <c:numCache>
                <c:formatCode>General</c:formatCode>
                <c:ptCount val="13"/>
              </c:numCache>
            </c:numRef>
          </c:val>
        </c:ser>
        <c:ser>
          <c:idx val="2"/>
          <c:order val="2"/>
          <c:tx>
            <c:strRef>
              <c:f>'Gráficas Sep'!$AE$2</c:f>
              <c:strCache>
                <c:ptCount val="1"/>
                <c:pt idx="0">
                  <c:v>Sugerencia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Sep'!$AB$3:$AB$15</c:f>
              <c:strCache>
                <c:ptCount val="13"/>
                <c:pt idx="0">
                  <c:v>Sin Detalle </c:v>
                </c:pt>
                <c:pt idx="1">
                  <c:v>Suba</c:v>
                </c:pt>
                <c:pt idx="2">
                  <c:v>Villavicencio</c:v>
                </c:pt>
                <c:pt idx="3">
                  <c:v>Alamos </c:v>
                </c:pt>
                <c:pt idx="4">
                  <c:v>Tintal</c:v>
                </c:pt>
                <c:pt idx="5">
                  <c:v>Occidente</c:v>
                </c:pt>
                <c:pt idx="7">
                  <c:v>Salitre</c:v>
                </c:pt>
                <c:pt idx="8">
                  <c:v>Palatino</c:v>
                </c:pt>
                <c:pt idx="9">
                  <c:v>Imax</c:v>
                </c:pt>
                <c:pt idx="10">
                  <c:v>Iwana</c:v>
                </c:pt>
                <c:pt idx="11">
                  <c:v>Plazuela</c:v>
                </c:pt>
                <c:pt idx="12">
                  <c:v>Américas</c:v>
                </c:pt>
              </c:strCache>
            </c:strRef>
          </c:cat>
          <c:val>
            <c:numRef>
              <c:f>'Gráficas Sep'!$AE$3:$AE$15</c:f>
              <c:numCache>
                <c:formatCode>General</c:formatCode>
                <c:ptCount val="13"/>
              </c:numCache>
            </c:numRef>
          </c:val>
        </c:ser>
        <c:dLbls>
          <c:showLegendKey val="0"/>
          <c:showVal val="0"/>
          <c:showCatName val="0"/>
          <c:showSerName val="0"/>
          <c:showPercent val="0"/>
          <c:showBubbleSize val="0"/>
        </c:dLbls>
        <c:gapWidth val="75"/>
        <c:axId val="284353280"/>
        <c:axId val="284354816"/>
      </c:barChart>
      <c:catAx>
        <c:axId val="284353280"/>
        <c:scaling>
          <c:orientation val="minMax"/>
        </c:scaling>
        <c:delete val="0"/>
        <c:axPos val="b"/>
        <c:numFmt formatCode="General" sourceLinked="0"/>
        <c:majorTickMark val="none"/>
        <c:minorTickMark val="none"/>
        <c:tickLblPos val="nextTo"/>
        <c:crossAx val="284354816"/>
        <c:crosses val="autoZero"/>
        <c:auto val="1"/>
        <c:lblAlgn val="ctr"/>
        <c:lblOffset val="100"/>
        <c:noMultiLvlLbl val="0"/>
      </c:catAx>
      <c:valAx>
        <c:axId val="284354816"/>
        <c:scaling>
          <c:logBase val="5"/>
          <c:orientation val="minMax"/>
          <c:max val="40"/>
          <c:min val="1"/>
        </c:scaling>
        <c:delete val="0"/>
        <c:axPos val="l"/>
        <c:majorGridlines/>
        <c:numFmt formatCode="General" sourceLinked="1"/>
        <c:majorTickMark val="none"/>
        <c:minorTickMark val="none"/>
        <c:tickLblPos val="nextTo"/>
        <c:crossAx val="28435328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12"/>
    </mc:Choice>
    <mc:Fallback>
      <c:style val="12"/>
    </mc:Fallback>
  </mc:AlternateContent>
  <c:chart>
    <c:autoTitleDeleted val="1"/>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dLbls>
            <c:dLbl>
              <c:idx val="0"/>
              <c:layout>
                <c:manualLayout>
                  <c:x val="2.7777777777777776E-2"/>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3.3333333333333333E-2"/>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5000000000000001E-2"/>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5000000000000001E-2"/>
                  <c:y val="-4.629629629629629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0555555555555454E-2"/>
                  <c:y val="-2.7777777777777776E-2"/>
                </c:manualLayout>
              </c:layout>
              <c:showLegendKey val="0"/>
              <c:showVal val="1"/>
              <c:showCatName val="0"/>
              <c:showSerName val="0"/>
              <c:showPercent val="0"/>
              <c:showBubbleSize val="0"/>
              <c:extLst>
                <c:ext xmlns:c15="http://schemas.microsoft.com/office/drawing/2012/chart" uri="{CE6537A1-D6FC-4f65-9D91-7224C49458BB}"/>
              </c:extLst>
            </c:dLb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Sep'!$B$11:$E$11</c:f>
              <c:strCache>
                <c:ptCount val="4"/>
                <c:pt idx="0">
                  <c:v>Información </c:v>
                </c:pt>
                <c:pt idx="1">
                  <c:v>PQR Medellín</c:v>
                </c:pt>
                <c:pt idx="2">
                  <c:v>Quejas</c:v>
                </c:pt>
                <c:pt idx="3">
                  <c:v>Sugerencias</c:v>
                </c:pt>
              </c:strCache>
            </c:strRef>
          </c:cat>
          <c:val>
            <c:numRef>
              <c:f>'Gráficas Sep'!$B$12:$E$12</c:f>
              <c:numCache>
                <c:formatCode>General</c:formatCode>
                <c:ptCount val="4"/>
                <c:pt idx="0">
                  <c:v>215</c:v>
                </c:pt>
                <c:pt idx="1">
                  <c:v>20</c:v>
                </c:pt>
                <c:pt idx="2">
                  <c:v>17</c:v>
                </c:pt>
                <c:pt idx="3">
                  <c:v>0</c:v>
                </c:pt>
              </c:numCache>
            </c:numRef>
          </c:val>
        </c:ser>
        <c:dLbls>
          <c:showLegendKey val="0"/>
          <c:showVal val="1"/>
          <c:showCatName val="0"/>
          <c:showSerName val="0"/>
          <c:showPercent val="0"/>
          <c:showBubbleSize val="0"/>
        </c:dLbls>
        <c:gapWidth val="75"/>
        <c:shape val="box"/>
        <c:axId val="284371200"/>
        <c:axId val="284390528"/>
        <c:axId val="0"/>
      </c:bar3DChart>
      <c:catAx>
        <c:axId val="284371200"/>
        <c:scaling>
          <c:orientation val="minMax"/>
        </c:scaling>
        <c:delete val="0"/>
        <c:axPos val="b"/>
        <c:numFmt formatCode="General" sourceLinked="0"/>
        <c:majorTickMark val="none"/>
        <c:minorTickMark val="none"/>
        <c:tickLblPos val="nextTo"/>
        <c:crossAx val="284390528"/>
        <c:crosses val="autoZero"/>
        <c:auto val="1"/>
        <c:lblAlgn val="ctr"/>
        <c:lblOffset val="100"/>
        <c:noMultiLvlLbl val="0"/>
      </c:catAx>
      <c:valAx>
        <c:axId val="284390528"/>
        <c:scaling>
          <c:orientation val="minMax"/>
        </c:scaling>
        <c:delete val="0"/>
        <c:axPos val="l"/>
        <c:numFmt formatCode="General" sourceLinked="1"/>
        <c:majorTickMark val="none"/>
        <c:minorTickMark val="none"/>
        <c:tickLblPos val="nextTo"/>
        <c:crossAx val="284371200"/>
        <c:crosses val="autoZero"/>
        <c:crossBetween val="between"/>
      </c:valAx>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12"/>
    </mc:Choice>
    <mc:Fallback>
      <c:style val="12"/>
    </mc:Fallback>
  </mc:AlternateContent>
  <c:chart>
    <c:autoTitleDeleted val="1"/>
    <c:view3D>
      <c:rotX val="15"/>
      <c:rotY val="20"/>
      <c:rAngAx val="1"/>
    </c:view3D>
    <c:floor>
      <c:thickness val="0"/>
    </c:floor>
    <c:sideWall>
      <c:thickness val="0"/>
    </c:sideWall>
    <c:backWall>
      <c:thickness val="0"/>
    </c:backWall>
    <c:plotArea>
      <c:layout/>
      <c:bar3DChart>
        <c:barDir val="bar"/>
        <c:grouping val="clustered"/>
        <c:varyColors val="0"/>
        <c:ser>
          <c:idx val="0"/>
          <c:order val="0"/>
          <c:invertIfNegative val="0"/>
          <c:cat>
            <c:strRef>
              <c:f>'Gráficas Sep'!$I$14:$I$19</c:f>
              <c:strCache>
                <c:ptCount val="6"/>
                <c:pt idx="0">
                  <c:v>Precios y Horarios</c:v>
                </c:pt>
                <c:pt idx="1">
                  <c:v>Tarjeta VIP</c:v>
                </c:pt>
                <c:pt idx="2">
                  <c:v>Corporativa</c:v>
                </c:pt>
                <c:pt idx="3">
                  <c:v>Reservas</c:v>
                </c:pt>
                <c:pt idx="4">
                  <c:v>Ventas Empresariales </c:v>
                </c:pt>
                <c:pt idx="5">
                  <c:v>Clasificación películas </c:v>
                </c:pt>
              </c:strCache>
            </c:strRef>
          </c:cat>
          <c:val>
            <c:numRef>
              <c:f>'Gráficas Sep'!$K$14:$K$19</c:f>
              <c:numCache>
                <c:formatCode>General</c:formatCode>
                <c:ptCount val="6"/>
                <c:pt idx="0">
                  <c:v>77</c:v>
                </c:pt>
                <c:pt idx="1">
                  <c:v>26</c:v>
                </c:pt>
                <c:pt idx="2">
                  <c:v>14</c:v>
                </c:pt>
                <c:pt idx="3">
                  <c:v>14</c:v>
                </c:pt>
                <c:pt idx="4">
                  <c:v>24</c:v>
                </c:pt>
                <c:pt idx="5">
                  <c:v>5</c:v>
                </c:pt>
              </c:numCache>
            </c:numRef>
          </c:val>
        </c:ser>
        <c:dLbls>
          <c:showLegendKey val="0"/>
          <c:showVal val="1"/>
          <c:showCatName val="0"/>
          <c:showSerName val="0"/>
          <c:showPercent val="0"/>
          <c:showBubbleSize val="0"/>
        </c:dLbls>
        <c:gapWidth val="150"/>
        <c:shape val="box"/>
        <c:axId val="284411392"/>
        <c:axId val="284412928"/>
        <c:axId val="0"/>
      </c:bar3DChart>
      <c:catAx>
        <c:axId val="284411392"/>
        <c:scaling>
          <c:orientation val="minMax"/>
        </c:scaling>
        <c:delete val="0"/>
        <c:axPos val="l"/>
        <c:majorTickMark val="none"/>
        <c:minorTickMark val="none"/>
        <c:tickLblPos val="nextTo"/>
        <c:crossAx val="284412928"/>
        <c:crosses val="autoZero"/>
        <c:auto val="1"/>
        <c:lblAlgn val="ctr"/>
        <c:lblOffset val="100"/>
        <c:noMultiLvlLbl val="0"/>
      </c:catAx>
      <c:valAx>
        <c:axId val="284412928"/>
        <c:scaling>
          <c:orientation val="minMax"/>
        </c:scaling>
        <c:delete val="1"/>
        <c:axPos val="b"/>
        <c:numFmt formatCode="General" sourceLinked="1"/>
        <c:majorTickMark val="none"/>
        <c:minorTickMark val="none"/>
        <c:tickLblPos val="nextTo"/>
        <c:crossAx val="284411392"/>
        <c:crosses val="autoZero"/>
        <c:crossBetween val="between"/>
      </c:valAx>
    </c:plotArea>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12"/>
    </mc:Choice>
    <mc:Fallback>
      <c:style val="12"/>
    </mc:Fallback>
  </mc:AlternateContent>
  <c:chart>
    <c:title>
      <c:tx>
        <c:rich>
          <a:bodyPr/>
          <a:lstStyle/>
          <a:p>
            <a:pPr>
              <a:defRPr/>
            </a:pPr>
            <a:r>
              <a:rPr lang="es-MX"/>
              <a:t>Sugerencias</a:t>
            </a:r>
          </a:p>
        </c:rich>
      </c:tx>
      <c:overlay val="0"/>
    </c:title>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invertIfNegative val="0"/>
          <c:dLbls>
            <c:dLbl>
              <c:idx val="0"/>
              <c:layout>
                <c:manualLayout>
                  <c:x val="2.5000000000000001E-2"/>
                  <c:y val="0"/>
                </c:manualLayout>
              </c:layout>
              <c:showLegendKey val="0"/>
              <c:showVal val="1"/>
              <c:showCatName val="0"/>
              <c:showSerName val="0"/>
              <c:showPercent val="0"/>
              <c:showBubbleSize val="0"/>
            </c:dLbl>
            <c:dLbl>
              <c:idx val="1"/>
              <c:layout>
                <c:manualLayout>
                  <c:x val="2.5000000000000001E-2"/>
                  <c:y val="-1.8518518518518517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'Gráficas Sep'!$O$14:$O$15</c:f>
              <c:strCache>
                <c:ptCount val="2"/>
                <c:pt idx="0">
                  <c:v>Felicitación</c:v>
                </c:pt>
                <c:pt idx="1">
                  <c:v>General</c:v>
                </c:pt>
              </c:strCache>
            </c:strRef>
          </c:cat>
          <c:val>
            <c:numRef>
              <c:f>'Gráficas Sep'!$P$14:$P$15</c:f>
              <c:numCache>
                <c:formatCode>General</c:formatCode>
                <c:ptCount val="2"/>
                <c:pt idx="0">
                  <c:v>0</c:v>
                </c:pt>
                <c:pt idx="1">
                  <c:v>0</c:v>
                </c:pt>
              </c:numCache>
            </c:numRef>
          </c:val>
        </c:ser>
        <c:dLbls>
          <c:showLegendKey val="0"/>
          <c:showVal val="1"/>
          <c:showCatName val="0"/>
          <c:showSerName val="0"/>
          <c:showPercent val="0"/>
          <c:showBubbleSize val="0"/>
        </c:dLbls>
        <c:gapWidth val="150"/>
        <c:shape val="box"/>
        <c:axId val="284424064"/>
        <c:axId val="284525312"/>
        <c:axId val="0"/>
      </c:bar3DChart>
      <c:catAx>
        <c:axId val="284424064"/>
        <c:scaling>
          <c:orientation val="minMax"/>
        </c:scaling>
        <c:delete val="0"/>
        <c:axPos val="l"/>
        <c:majorTickMark val="none"/>
        <c:minorTickMark val="none"/>
        <c:tickLblPos val="nextTo"/>
        <c:crossAx val="284525312"/>
        <c:crosses val="autoZero"/>
        <c:auto val="1"/>
        <c:lblAlgn val="ctr"/>
        <c:lblOffset val="100"/>
        <c:noMultiLvlLbl val="0"/>
      </c:catAx>
      <c:valAx>
        <c:axId val="284525312"/>
        <c:scaling>
          <c:orientation val="minMax"/>
        </c:scaling>
        <c:delete val="1"/>
        <c:axPos val="b"/>
        <c:numFmt formatCode="General" sourceLinked="1"/>
        <c:majorTickMark val="none"/>
        <c:minorTickMark val="none"/>
        <c:tickLblPos val="nextTo"/>
        <c:crossAx val="284424064"/>
        <c:crosses val="autoZero"/>
        <c:crossBetween val="between"/>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12"/>
    </mc:Choice>
    <mc:Fallback>
      <c:style val="12"/>
    </mc:Fallback>
  </mc:AlternateContent>
  <c:chart>
    <c:autoTitleDeleted val="1"/>
    <c:view3D>
      <c:rotX val="15"/>
      <c:rotY val="20"/>
      <c:rAngAx val="1"/>
    </c:view3D>
    <c:floor>
      <c:thickness val="0"/>
    </c:floor>
    <c:sideWall>
      <c:thickness val="0"/>
    </c:sideWall>
    <c:backWall>
      <c:thickness val="0"/>
    </c:backWall>
    <c:plotArea>
      <c:layout/>
      <c:bar3DChart>
        <c:barDir val="bar"/>
        <c:grouping val="clustered"/>
        <c:varyColors val="0"/>
        <c:ser>
          <c:idx val="0"/>
          <c:order val="0"/>
          <c:invertIfNegative val="0"/>
          <c:cat>
            <c:strRef>
              <c:f>'Gráficas Sep'!$V$14:$V$19</c:f>
              <c:strCache>
                <c:ptCount val="6"/>
                <c:pt idx="0">
                  <c:v>Servicio </c:v>
                </c:pt>
                <c:pt idx="1">
                  <c:v>Confitería</c:v>
                </c:pt>
                <c:pt idx="2">
                  <c:v>Proyección</c:v>
                </c:pt>
                <c:pt idx="3">
                  <c:v>Precio</c:v>
                </c:pt>
                <c:pt idx="4">
                  <c:v>Tarjeta VIP</c:v>
                </c:pt>
                <c:pt idx="5">
                  <c:v>Clasificación películas</c:v>
                </c:pt>
              </c:strCache>
            </c:strRef>
          </c:cat>
          <c:val>
            <c:numRef>
              <c:f>'Gráficas Sep'!$W$14:$W$19</c:f>
              <c:numCache>
                <c:formatCode>General</c:formatCode>
                <c:ptCount val="6"/>
                <c:pt idx="0">
                  <c:v>9</c:v>
                </c:pt>
                <c:pt idx="1">
                  <c:v>3</c:v>
                </c:pt>
                <c:pt idx="2">
                  <c:v>2</c:v>
                </c:pt>
                <c:pt idx="3">
                  <c:v>1</c:v>
                </c:pt>
                <c:pt idx="4">
                  <c:v>1</c:v>
                </c:pt>
                <c:pt idx="5">
                  <c:v>1</c:v>
                </c:pt>
              </c:numCache>
            </c:numRef>
          </c:val>
        </c:ser>
        <c:dLbls>
          <c:showLegendKey val="0"/>
          <c:showVal val="1"/>
          <c:showCatName val="0"/>
          <c:showSerName val="0"/>
          <c:showPercent val="0"/>
          <c:showBubbleSize val="0"/>
        </c:dLbls>
        <c:gapWidth val="150"/>
        <c:shape val="box"/>
        <c:axId val="284554752"/>
        <c:axId val="284556288"/>
        <c:axId val="0"/>
      </c:bar3DChart>
      <c:catAx>
        <c:axId val="284554752"/>
        <c:scaling>
          <c:orientation val="minMax"/>
        </c:scaling>
        <c:delete val="0"/>
        <c:axPos val="l"/>
        <c:majorTickMark val="none"/>
        <c:minorTickMark val="none"/>
        <c:tickLblPos val="nextTo"/>
        <c:crossAx val="284556288"/>
        <c:crosses val="autoZero"/>
        <c:auto val="1"/>
        <c:lblAlgn val="ctr"/>
        <c:lblOffset val="100"/>
        <c:noMultiLvlLbl val="0"/>
      </c:catAx>
      <c:valAx>
        <c:axId val="284556288"/>
        <c:scaling>
          <c:orientation val="minMax"/>
        </c:scaling>
        <c:delete val="1"/>
        <c:axPos val="b"/>
        <c:numFmt formatCode="General" sourceLinked="1"/>
        <c:majorTickMark val="out"/>
        <c:minorTickMark val="none"/>
        <c:tickLblPos val="nextTo"/>
        <c:crossAx val="284554752"/>
        <c:crosses val="autoZero"/>
        <c:crossBetween val="between"/>
      </c:valAx>
    </c:plotArea>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15"/>
    </mc:Choice>
    <mc:Fallback>
      <c:style val="15"/>
    </mc:Fallback>
  </mc:AlternateContent>
  <c:chart>
    <c:autoTitleDeleted val="1"/>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dLbls>
            <c:dLbl>
              <c:idx val="0"/>
              <c:layout>
                <c:manualLayout>
                  <c:x val="2.7777777777777776E-2"/>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3.3333333333333333E-2"/>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5000000000000001E-2"/>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5000000000000001E-2"/>
                  <c:y val="-4.629629629629629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0555555555555454E-2"/>
                  <c:y val="-2.7777777777777776E-2"/>
                </c:manualLayout>
              </c:layout>
              <c:showLegendKey val="0"/>
              <c:showVal val="1"/>
              <c:showCatName val="0"/>
              <c:showSerName val="0"/>
              <c:showPercent val="0"/>
              <c:showBubbleSize val="0"/>
              <c:extLst>
                <c:ext xmlns:c15="http://schemas.microsoft.com/office/drawing/2012/chart" uri="{CE6537A1-D6FC-4f65-9D91-7224C49458BB}"/>
              </c:extLst>
            </c:dLb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Oct'!$B$11:$E$11</c:f>
              <c:strCache>
                <c:ptCount val="4"/>
                <c:pt idx="0">
                  <c:v>Información </c:v>
                </c:pt>
                <c:pt idx="1">
                  <c:v>PQR Medellín</c:v>
                </c:pt>
                <c:pt idx="2">
                  <c:v>Quejas</c:v>
                </c:pt>
                <c:pt idx="3">
                  <c:v>Sugerencias</c:v>
                </c:pt>
              </c:strCache>
            </c:strRef>
          </c:cat>
          <c:val>
            <c:numRef>
              <c:f>'Gráficas Oct'!$B$12:$E$12</c:f>
              <c:numCache>
                <c:formatCode>General</c:formatCode>
                <c:ptCount val="4"/>
                <c:pt idx="0">
                  <c:v>168</c:v>
                </c:pt>
                <c:pt idx="1">
                  <c:v>64</c:v>
                </c:pt>
                <c:pt idx="2">
                  <c:v>26</c:v>
                </c:pt>
                <c:pt idx="3">
                  <c:v>0</c:v>
                </c:pt>
              </c:numCache>
            </c:numRef>
          </c:val>
        </c:ser>
        <c:dLbls>
          <c:showLegendKey val="0"/>
          <c:showVal val="1"/>
          <c:showCatName val="0"/>
          <c:showSerName val="0"/>
          <c:showPercent val="0"/>
          <c:showBubbleSize val="0"/>
        </c:dLbls>
        <c:gapWidth val="75"/>
        <c:shape val="box"/>
        <c:axId val="282142976"/>
        <c:axId val="282158208"/>
        <c:axId val="0"/>
      </c:bar3DChart>
      <c:catAx>
        <c:axId val="282142976"/>
        <c:scaling>
          <c:orientation val="minMax"/>
        </c:scaling>
        <c:delete val="0"/>
        <c:axPos val="b"/>
        <c:numFmt formatCode="General" sourceLinked="0"/>
        <c:majorTickMark val="none"/>
        <c:minorTickMark val="none"/>
        <c:tickLblPos val="nextTo"/>
        <c:crossAx val="282158208"/>
        <c:crosses val="autoZero"/>
        <c:auto val="1"/>
        <c:lblAlgn val="ctr"/>
        <c:lblOffset val="100"/>
        <c:noMultiLvlLbl val="0"/>
      </c:catAx>
      <c:valAx>
        <c:axId val="282158208"/>
        <c:scaling>
          <c:orientation val="minMax"/>
        </c:scaling>
        <c:delete val="0"/>
        <c:axPos val="l"/>
        <c:numFmt formatCode="General" sourceLinked="1"/>
        <c:majorTickMark val="none"/>
        <c:minorTickMark val="none"/>
        <c:tickLblPos val="nextTo"/>
        <c:crossAx val="282142976"/>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a:pPr>
            <a:r>
              <a:rPr lang="es-MX"/>
              <a:t>TIP: Sugerencia</a:t>
            </a:r>
          </a:p>
        </c:rich>
      </c:tx>
      <c:overlay val="0"/>
    </c:title>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tx>
            <c:strRef>
              <c:f>'Gráficas Jun'!$M$2:$N$2</c:f>
              <c:strCache>
                <c:ptCount val="1"/>
                <c:pt idx="0">
                  <c:v>Sugerencia  Felicitación</c:v>
                </c:pt>
              </c:strCache>
            </c:strRef>
          </c:tx>
          <c:invertIfNegative val="0"/>
          <c:dLbls>
            <c:dLbl>
              <c:idx val="0"/>
              <c:layout>
                <c:manualLayout>
                  <c:x val="4.4444444444444446E-2"/>
                  <c:y val="8.4875562720133283E-17"/>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'Gráficas Jun'!$P$2</c:f>
              <c:numCache>
                <c:formatCode>0%</c:formatCode>
                <c:ptCount val="1"/>
                <c:pt idx="0">
                  <c:v>0.5</c:v>
                </c:pt>
              </c:numCache>
            </c:numRef>
          </c:val>
        </c:ser>
        <c:ser>
          <c:idx val="1"/>
          <c:order val="1"/>
          <c:tx>
            <c:strRef>
              <c:f>'Gráficas Jun'!$M$3:$N$3</c:f>
              <c:strCache>
                <c:ptCount val="1"/>
                <c:pt idx="0">
                  <c:v>Sugerencia  Películas </c:v>
                </c:pt>
              </c:strCache>
            </c:strRef>
          </c:tx>
          <c:invertIfNegative val="0"/>
          <c:dPt>
            <c:idx val="0"/>
            <c:invertIfNegative val="0"/>
            <c:bubble3D val="0"/>
            <c:spPr>
              <a:solidFill>
                <a:schemeClr val="accent2"/>
              </a:solidFill>
            </c:spPr>
          </c:dPt>
          <c:dLbls>
            <c:dLbl>
              <c:idx val="0"/>
              <c:layout>
                <c:manualLayout>
                  <c:x val="3.888888888888889E-2"/>
                  <c:y val="0"/>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'Gráficas Jun'!$P$3</c:f>
              <c:numCache>
                <c:formatCode>0%</c:formatCode>
                <c:ptCount val="1"/>
                <c:pt idx="0">
                  <c:v>0.5</c:v>
                </c:pt>
              </c:numCache>
            </c:numRef>
          </c:val>
        </c:ser>
        <c:dLbls>
          <c:showLegendKey val="0"/>
          <c:showVal val="1"/>
          <c:showCatName val="0"/>
          <c:showSerName val="0"/>
          <c:showPercent val="0"/>
          <c:showBubbleSize val="0"/>
        </c:dLbls>
        <c:gapWidth val="150"/>
        <c:shape val="box"/>
        <c:axId val="283268224"/>
        <c:axId val="283269760"/>
        <c:axId val="0"/>
      </c:bar3DChart>
      <c:catAx>
        <c:axId val="283268224"/>
        <c:scaling>
          <c:orientation val="minMax"/>
        </c:scaling>
        <c:delete val="1"/>
        <c:axPos val="l"/>
        <c:majorTickMark val="none"/>
        <c:minorTickMark val="none"/>
        <c:tickLblPos val="nextTo"/>
        <c:crossAx val="283269760"/>
        <c:crosses val="autoZero"/>
        <c:auto val="1"/>
        <c:lblAlgn val="ctr"/>
        <c:lblOffset val="100"/>
        <c:noMultiLvlLbl val="0"/>
      </c:catAx>
      <c:valAx>
        <c:axId val="283269760"/>
        <c:scaling>
          <c:orientation val="minMax"/>
        </c:scaling>
        <c:delete val="1"/>
        <c:axPos val="b"/>
        <c:numFmt formatCode="0%" sourceLinked="1"/>
        <c:majorTickMark val="none"/>
        <c:minorTickMark val="none"/>
        <c:tickLblPos val="nextTo"/>
        <c:crossAx val="283268224"/>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15"/>
    </mc:Choice>
    <mc:Fallback>
      <c:style val="15"/>
    </mc:Fallback>
  </mc:AlternateContent>
  <c:chart>
    <c:autoTitleDeleted val="1"/>
    <c:view3D>
      <c:rotX val="15"/>
      <c:rotY val="20"/>
      <c:rAngAx val="1"/>
    </c:view3D>
    <c:floor>
      <c:thickness val="0"/>
    </c:floor>
    <c:sideWall>
      <c:thickness val="0"/>
    </c:sideWall>
    <c:backWall>
      <c:thickness val="0"/>
    </c:backWall>
    <c:plotArea>
      <c:layout/>
      <c:bar3DChart>
        <c:barDir val="bar"/>
        <c:grouping val="clustered"/>
        <c:varyColors val="0"/>
        <c:ser>
          <c:idx val="0"/>
          <c:order val="0"/>
          <c:invertIfNegative val="0"/>
          <c:cat>
            <c:strRef>
              <c:f>'Gráficas Oct'!$I$14:$I$21</c:f>
              <c:strCache>
                <c:ptCount val="8"/>
                <c:pt idx="0">
                  <c:v>Precios y Horarios</c:v>
                </c:pt>
                <c:pt idx="1">
                  <c:v>Tarjeta VIP</c:v>
                </c:pt>
                <c:pt idx="2">
                  <c:v>Alamos</c:v>
                </c:pt>
                <c:pt idx="3">
                  <c:v>Reservas</c:v>
                </c:pt>
                <c:pt idx="4">
                  <c:v>Medios de Pago</c:v>
                </c:pt>
                <c:pt idx="5">
                  <c:v>Ventas Empresariales </c:v>
                </c:pt>
                <c:pt idx="6">
                  <c:v>Corporativa</c:v>
                </c:pt>
                <c:pt idx="7">
                  <c:v>Clasificación películas </c:v>
                </c:pt>
              </c:strCache>
            </c:strRef>
          </c:cat>
          <c:val>
            <c:numRef>
              <c:f>'Gráficas Oct'!$K$14:$K$21</c:f>
              <c:numCache>
                <c:formatCode>General</c:formatCode>
                <c:ptCount val="8"/>
                <c:pt idx="0">
                  <c:v>34</c:v>
                </c:pt>
                <c:pt idx="1">
                  <c:v>13</c:v>
                </c:pt>
                <c:pt idx="2">
                  <c:v>10</c:v>
                </c:pt>
                <c:pt idx="3">
                  <c:v>8</c:v>
                </c:pt>
                <c:pt idx="4">
                  <c:v>4</c:v>
                </c:pt>
                <c:pt idx="5">
                  <c:v>2</c:v>
                </c:pt>
                <c:pt idx="6">
                  <c:v>1</c:v>
                </c:pt>
                <c:pt idx="7">
                  <c:v>1</c:v>
                </c:pt>
              </c:numCache>
            </c:numRef>
          </c:val>
        </c:ser>
        <c:dLbls>
          <c:showLegendKey val="0"/>
          <c:showVal val="1"/>
          <c:showCatName val="0"/>
          <c:showSerName val="0"/>
          <c:showPercent val="0"/>
          <c:showBubbleSize val="0"/>
        </c:dLbls>
        <c:gapWidth val="150"/>
        <c:shape val="box"/>
        <c:axId val="262055424"/>
        <c:axId val="262056960"/>
        <c:axId val="0"/>
      </c:bar3DChart>
      <c:catAx>
        <c:axId val="262055424"/>
        <c:scaling>
          <c:orientation val="minMax"/>
        </c:scaling>
        <c:delete val="0"/>
        <c:axPos val="l"/>
        <c:majorTickMark val="none"/>
        <c:minorTickMark val="none"/>
        <c:tickLblPos val="nextTo"/>
        <c:crossAx val="262056960"/>
        <c:crosses val="autoZero"/>
        <c:auto val="1"/>
        <c:lblAlgn val="ctr"/>
        <c:lblOffset val="100"/>
        <c:noMultiLvlLbl val="0"/>
      </c:catAx>
      <c:valAx>
        <c:axId val="262056960"/>
        <c:scaling>
          <c:orientation val="minMax"/>
        </c:scaling>
        <c:delete val="1"/>
        <c:axPos val="b"/>
        <c:numFmt formatCode="General" sourceLinked="1"/>
        <c:majorTickMark val="none"/>
        <c:minorTickMark val="none"/>
        <c:tickLblPos val="nextTo"/>
        <c:crossAx val="262055424"/>
        <c:crosses val="autoZero"/>
        <c:crossBetween val="between"/>
      </c:valAx>
    </c:plotArea>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12"/>
    </mc:Choice>
    <mc:Fallback>
      <c:style val="12"/>
    </mc:Fallback>
  </mc:AlternateContent>
  <c:chart>
    <c:title>
      <c:tx>
        <c:rich>
          <a:bodyPr/>
          <a:lstStyle/>
          <a:p>
            <a:pPr>
              <a:defRPr/>
            </a:pPr>
            <a:r>
              <a:rPr lang="es-MX"/>
              <a:t>Sugerencias</a:t>
            </a:r>
          </a:p>
        </c:rich>
      </c:tx>
      <c:overlay val="0"/>
    </c:title>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invertIfNegative val="0"/>
          <c:dLbls>
            <c:dLbl>
              <c:idx val="0"/>
              <c:layout>
                <c:manualLayout>
                  <c:x val="2.5000000000000001E-2"/>
                  <c:y val="0"/>
                </c:manualLayout>
              </c:layout>
              <c:showLegendKey val="0"/>
              <c:showVal val="1"/>
              <c:showCatName val="0"/>
              <c:showSerName val="0"/>
              <c:showPercent val="0"/>
              <c:showBubbleSize val="0"/>
            </c:dLbl>
            <c:dLbl>
              <c:idx val="1"/>
              <c:layout>
                <c:manualLayout>
                  <c:x val="2.5000000000000001E-2"/>
                  <c:y val="-1.8518518518518517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'Gráficas Oct'!$O$14:$O$15</c:f>
              <c:strCache>
                <c:ptCount val="2"/>
                <c:pt idx="0">
                  <c:v>Felicitación</c:v>
                </c:pt>
                <c:pt idx="1">
                  <c:v>General</c:v>
                </c:pt>
              </c:strCache>
            </c:strRef>
          </c:cat>
          <c:val>
            <c:numRef>
              <c:f>'Gráficas Oct'!$P$14:$P$15</c:f>
              <c:numCache>
                <c:formatCode>General</c:formatCode>
                <c:ptCount val="2"/>
                <c:pt idx="0">
                  <c:v>0</c:v>
                </c:pt>
                <c:pt idx="1">
                  <c:v>0</c:v>
                </c:pt>
              </c:numCache>
            </c:numRef>
          </c:val>
        </c:ser>
        <c:dLbls>
          <c:showLegendKey val="0"/>
          <c:showVal val="1"/>
          <c:showCatName val="0"/>
          <c:showSerName val="0"/>
          <c:showPercent val="0"/>
          <c:showBubbleSize val="0"/>
        </c:dLbls>
        <c:gapWidth val="150"/>
        <c:shape val="box"/>
        <c:axId val="284256128"/>
        <c:axId val="284574464"/>
        <c:axId val="0"/>
      </c:bar3DChart>
      <c:catAx>
        <c:axId val="284256128"/>
        <c:scaling>
          <c:orientation val="minMax"/>
        </c:scaling>
        <c:delete val="0"/>
        <c:axPos val="l"/>
        <c:majorTickMark val="none"/>
        <c:minorTickMark val="none"/>
        <c:tickLblPos val="nextTo"/>
        <c:crossAx val="284574464"/>
        <c:crosses val="autoZero"/>
        <c:auto val="1"/>
        <c:lblAlgn val="ctr"/>
        <c:lblOffset val="100"/>
        <c:noMultiLvlLbl val="0"/>
      </c:catAx>
      <c:valAx>
        <c:axId val="284574464"/>
        <c:scaling>
          <c:orientation val="minMax"/>
        </c:scaling>
        <c:delete val="1"/>
        <c:axPos val="b"/>
        <c:numFmt formatCode="General" sourceLinked="1"/>
        <c:majorTickMark val="none"/>
        <c:minorTickMark val="none"/>
        <c:tickLblPos val="nextTo"/>
        <c:crossAx val="284256128"/>
        <c:crosses val="autoZero"/>
        <c:crossBetween val="between"/>
      </c:valAx>
    </c:plotArea>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15"/>
    </mc:Choice>
    <mc:Fallback>
      <c:style val="15"/>
    </mc:Fallback>
  </mc:AlternateContent>
  <c:chart>
    <c:autoTitleDeleted val="1"/>
    <c:view3D>
      <c:rotX val="15"/>
      <c:rotY val="20"/>
      <c:rAngAx val="1"/>
    </c:view3D>
    <c:floor>
      <c:thickness val="0"/>
    </c:floor>
    <c:sideWall>
      <c:thickness val="0"/>
    </c:sideWall>
    <c:backWall>
      <c:thickness val="0"/>
    </c:backWall>
    <c:plotArea>
      <c:layout/>
      <c:bar3DChart>
        <c:barDir val="bar"/>
        <c:grouping val="clustered"/>
        <c:varyColors val="0"/>
        <c:ser>
          <c:idx val="0"/>
          <c:order val="0"/>
          <c:invertIfNegative val="0"/>
          <c:cat>
            <c:strRef>
              <c:f>'Gráficas Oct'!$V$14:$V$19</c:f>
              <c:strCache>
                <c:ptCount val="6"/>
                <c:pt idx="0">
                  <c:v>Clasificación películas</c:v>
                </c:pt>
                <c:pt idx="1">
                  <c:v>Compra online</c:v>
                </c:pt>
                <c:pt idx="2">
                  <c:v>Servicio </c:v>
                </c:pt>
                <c:pt idx="3">
                  <c:v>Aseo</c:v>
                </c:pt>
                <c:pt idx="4">
                  <c:v>Proyección</c:v>
                </c:pt>
                <c:pt idx="5">
                  <c:v>Tarjeta VIP</c:v>
                </c:pt>
              </c:strCache>
            </c:strRef>
          </c:cat>
          <c:val>
            <c:numRef>
              <c:f>'Gráficas Oct'!$W$14:$W$19</c:f>
              <c:numCache>
                <c:formatCode>General</c:formatCode>
                <c:ptCount val="6"/>
                <c:pt idx="0">
                  <c:v>9</c:v>
                </c:pt>
                <c:pt idx="1">
                  <c:v>5</c:v>
                </c:pt>
                <c:pt idx="2">
                  <c:v>5</c:v>
                </c:pt>
                <c:pt idx="3">
                  <c:v>2</c:v>
                </c:pt>
                <c:pt idx="4">
                  <c:v>1</c:v>
                </c:pt>
                <c:pt idx="5">
                  <c:v>1</c:v>
                </c:pt>
              </c:numCache>
            </c:numRef>
          </c:val>
        </c:ser>
        <c:dLbls>
          <c:showLegendKey val="0"/>
          <c:showVal val="1"/>
          <c:showCatName val="0"/>
          <c:showSerName val="0"/>
          <c:showPercent val="0"/>
          <c:showBubbleSize val="0"/>
        </c:dLbls>
        <c:gapWidth val="150"/>
        <c:shape val="box"/>
        <c:axId val="285177344"/>
        <c:axId val="285178880"/>
        <c:axId val="0"/>
      </c:bar3DChart>
      <c:catAx>
        <c:axId val="285177344"/>
        <c:scaling>
          <c:orientation val="minMax"/>
        </c:scaling>
        <c:delete val="0"/>
        <c:axPos val="l"/>
        <c:majorTickMark val="none"/>
        <c:minorTickMark val="none"/>
        <c:tickLblPos val="nextTo"/>
        <c:crossAx val="285178880"/>
        <c:crosses val="autoZero"/>
        <c:auto val="1"/>
        <c:lblAlgn val="ctr"/>
        <c:lblOffset val="100"/>
        <c:noMultiLvlLbl val="0"/>
      </c:catAx>
      <c:valAx>
        <c:axId val="285178880"/>
        <c:scaling>
          <c:orientation val="minMax"/>
        </c:scaling>
        <c:delete val="1"/>
        <c:axPos val="b"/>
        <c:numFmt formatCode="General" sourceLinked="1"/>
        <c:majorTickMark val="out"/>
        <c:minorTickMark val="none"/>
        <c:tickLblPos val="nextTo"/>
        <c:crossAx val="285177344"/>
        <c:crosses val="autoZero"/>
        <c:crossBetween val="between"/>
      </c:valAx>
    </c:plotArea>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15"/>
    </mc:Choice>
    <mc:Fallback>
      <c:style val="15"/>
    </mc:Fallback>
  </mc:AlternateContent>
  <c:chart>
    <c:autoTitleDeleted val="1"/>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dLbls>
            <c:dLbl>
              <c:idx val="0"/>
              <c:layout>
                <c:manualLayout>
                  <c:x val="2.7777777777777776E-2"/>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3.3333333333333333E-2"/>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5000000000000001E-2"/>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5000000000000001E-2"/>
                  <c:y val="-4.629629629629629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0555555555555454E-2"/>
                  <c:y val="-2.7777777777777776E-2"/>
                </c:manualLayout>
              </c:layout>
              <c:showLegendKey val="0"/>
              <c:showVal val="1"/>
              <c:showCatName val="0"/>
              <c:showSerName val="0"/>
              <c:showPercent val="0"/>
              <c:showBubbleSize val="0"/>
              <c:extLst>
                <c:ext xmlns:c15="http://schemas.microsoft.com/office/drawing/2012/chart" uri="{CE6537A1-D6FC-4f65-9D91-7224C49458BB}"/>
              </c:extLst>
            </c:dLb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Nov'!$B$29:$E$29</c:f>
              <c:strCache>
                <c:ptCount val="4"/>
                <c:pt idx="0">
                  <c:v>Información </c:v>
                </c:pt>
                <c:pt idx="1">
                  <c:v>PQR Medellín</c:v>
                </c:pt>
                <c:pt idx="2">
                  <c:v>Quejas</c:v>
                </c:pt>
                <c:pt idx="3">
                  <c:v>Sugerencias</c:v>
                </c:pt>
              </c:strCache>
            </c:strRef>
          </c:cat>
          <c:val>
            <c:numRef>
              <c:f>'Gráficas Nov'!$B$30:$E$30</c:f>
              <c:numCache>
                <c:formatCode>General</c:formatCode>
                <c:ptCount val="4"/>
                <c:pt idx="0">
                  <c:v>150</c:v>
                </c:pt>
                <c:pt idx="1">
                  <c:v>47</c:v>
                </c:pt>
                <c:pt idx="2">
                  <c:v>21</c:v>
                </c:pt>
                <c:pt idx="3">
                  <c:v>2</c:v>
                </c:pt>
              </c:numCache>
            </c:numRef>
          </c:val>
        </c:ser>
        <c:dLbls>
          <c:showLegendKey val="0"/>
          <c:showVal val="1"/>
          <c:showCatName val="0"/>
          <c:showSerName val="0"/>
          <c:showPercent val="0"/>
          <c:showBubbleSize val="0"/>
        </c:dLbls>
        <c:gapWidth val="75"/>
        <c:shape val="box"/>
        <c:axId val="284682112"/>
        <c:axId val="285229824"/>
        <c:axId val="0"/>
      </c:bar3DChart>
      <c:catAx>
        <c:axId val="284682112"/>
        <c:scaling>
          <c:orientation val="minMax"/>
        </c:scaling>
        <c:delete val="0"/>
        <c:axPos val="b"/>
        <c:numFmt formatCode="General" sourceLinked="0"/>
        <c:majorTickMark val="none"/>
        <c:minorTickMark val="none"/>
        <c:tickLblPos val="nextTo"/>
        <c:crossAx val="285229824"/>
        <c:crosses val="autoZero"/>
        <c:auto val="1"/>
        <c:lblAlgn val="ctr"/>
        <c:lblOffset val="100"/>
        <c:noMultiLvlLbl val="0"/>
      </c:catAx>
      <c:valAx>
        <c:axId val="285229824"/>
        <c:scaling>
          <c:orientation val="minMax"/>
        </c:scaling>
        <c:delete val="0"/>
        <c:axPos val="l"/>
        <c:numFmt formatCode="General" sourceLinked="1"/>
        <c:majorTickMark val="none"/>
        <c:minorTickMark val="none"/>
        <c:tickLblPos val="nextTo"/>
        <c:crossAx val="284682112"/>
        <c:crosses val="autoZero"/>
        <c:crossBetween val="between"/>
      </c:valAx>
    </c:plotArea>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15"/>
    </mc:Choice>
    <mc:Fallback>
      <c:style val="15"/>
    </mc:Fallback>
  </mc:AlternateContent>
  <c:chart>
    <c:autoTitleDeleted val="1"/>
    <c:view3D>
      <c:rotX val="15"/>
      <c:rotY val="20"/>
      <c:rAngAx val="1"/>
    </c:view3D>
    <c:floor>
      <c:thickness val="0"/>
    </c:floor>
    <c:sideWall>
      <c:thickness val="0"/>
    </c:sideWall>
    <c:backWall>
      <c:thickness val="0"/>
    </c:backWall>
    <c:plotArea>
      <c:layout/>
      <c:bar3DChart>
        <c:barDir val="bar"/>
        <c:grouping val="clustered"/>
        <c:varyColors val="0"/>
        <c:ser>
          <c:idx val="0"/>
          <c:order val="0"/>
          <c:invertIfNegative val="0"/>
          <c:cat>
            <c:strRef>
              <c:f>'Gráficas Nov'!$I$29:$I$37</c:f>
              <c:strCache>
                <c:ptCount val="9"/>
                <c:pt idx="0">
                  <c:v>Precios y Horarios</c:v>
                </c:pt>
                <c:pt idx="1">
                  <c:v>Tarjeta VIP</c:v>
                </c:pt>
                <c:pt idx="2">
                  <c:v>Alamos</c:v>
                </c:pt>
                <c:pt idx="3">
                  <c:v>Reservas</c:v>
                </c:pt>
                <c:pt idx="4">
                  <c:v>Medios de Pago</c:v>
                </c:pt>
                <c:pt idx="5">
                  <c:v>Pauta</c:v>
                </c:pt>
                <c:pt idx="6">
                  <c:v>Corporativa</c:v>
                </c:pt>
                <c:pt idx="7">
                  <c:v>Clasificación películas </c:v>
                </c:pt>
                <c:pt idx="8">
                  <c:v>HV</c:v>
                </c:pt>
              </c:strCache>
            </c:strRef>
          </c:cat>
          <c:val>
            <c:numRef>
              <c:f>'Gráficas Nov'!$K$29:$K$37</c:f>
              <c:numCache>
                <c:formatCode>General</c:formatCode>
                <c:ptCount val="9"/>
                <c:pt idx="0">
                  <c:v>79</c:v>
                </c:pt>
                <c:pt idx="1">
                  <c:v>29</c:v>
                </c:pt>
                <c:pt idx="2">
                  <c:v>13</c:v>
                </c:pt>
                <c:pt idx="3">
                  <c:v>9</c:v>
                </c:pt>
                <c:pt idx="4">
                  <c:v>1</c:v>
                </c:pt>
                <c:pt idx="5">
                  <c:v>3</c:v>
                </c:pt>
                <c:pt idx="6">
                  <c:v>4</c:v>
                </c:pt>
                <c:pt idx="7">
                  <c:v>7</c:v>
                </c:pt>
                <c:pt idx="8">
                  <c:v>5</c:v>
                </c:pt>
              </c:numCache>
            </c:numRef>
          </c:val>
        </c:ser>
        <c:dLbls>
          <c:showLegendKey val="0"/>
          <c:showVal val="1"/>
          <c:showCatName val="0"/>
          <c:showSerName val="0"/>
          <c:showPercent val="0"/>
          <c:showBubbleSize val="0"/>
        </c:dLbls>
        <c:gapWidth val="150"/>
        <c:shape val="box"/>
        <c:axId val="285271168"/>
        <c:axId val="285272704"/>
        <c:axId val="0"/>
      </c:bar3DChart>
      <c:catAx>
        <c:axId val="285271168"/>
        <c:scaling>
          <c:orientation val="minMax"/>
        </c:scaling>
        <c:delete val="0"/>
        <c:axPos val="l"/>
        <c:majorTickMark val="none"/>
        <c:minorTickMark val="none"/>
        <c:tickLblPos val="nextTo"/>
        <c:crossAx val="285272704"/>
        <c:crosses val="autoZero"/>
        <c:auto val="1"/>
        <c:lblAlgn val="ctr"/>
        <c:lblOffset val="100"/>
        <c:noMultiLvlLbl val="0"/>
      </c:catAx>
      <c:valAx>
        <c:axId val="285272704"/>
        <c:scaling>
          <c:orientation val="minMax"/>
        </c:scaling>
        <c:delete val="1"/>
        <c:axPos val="b"/>
        <c:numFmt formatCode="General" sourceLinked="1"/>
        <c:majorTickMark val="none"/>
        <c:minorTickMark val="none"/>
        <c:tickLblPos val="nextTo"/>
        <c:crossAx val="285271168"/>
        <c:crosses val="autoZero"/>
        <c:crossBetween val="between"/>
      </c:valAx>
    </c:plotArea>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12"/>
    </mc:Choice>
    <mc:Fallback>
      <c:style val="12"/>
    </mc:Fallback>
  </mc:AlternateContent>
  <c:chart>
    <c:title>
      <c:tx>
        <c:rich>
          <a:bodyPr/>
          <a:lstStyle/>
          <a:p>
            <a:pPr>
              <a:defRPr/>
            </a:pPr>
            <a:r>
              <a:rPr lang="es-MX"/>
              <a:t>Sugerencias</a:t>
            </a:r>
          </a:p>
        </c:rich>
      </c:tx>
      <c:overlay val="0"/>
    </c:title>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invertIfNegative val="0"/>
          <c:dLbls>
            <c:dLbl>
              <c:idx val="0"/>
              <c:layout>
                <c:manualLayout>
                  <c:x val="2.5000000000000001E-2"/>
                  <c:y val="0"/>
                </c:manualLayout>
              </c:layout>
              <c:showLegendKey val="0"/>
              <c:showVal val="1"/>
              <c:showCatName val="0"/>
              <c:showSerName val="0"/>
              <c:showPercent val="0"/>
              <c:showBubbleSize val="0"/>
            </c:dLbl>
            <c:dLbl>
              <c:idx val="1"/>
              <c:layout>
                <c:manualLayout>
                  <c:x val="2.5000000000000001E-2"/>
                  <c:y val="-1.8518518518518517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'Gráficas Nov'!$Q$29:$Q$30</c:f>
              <c:strCache>
                <c:ptCount val="2"/>
                <c:pt idx="0">
                  <c:v>Felicitación</c:v>
                </c:pt>
                <c:pt idx="1">
                  <c:v>General</c:v>
                </c:pt>
              </c:strCache>
            </c:strRef>
          </c:cat>
          <c:val>
            <c:numRef>
              <c:f>'Gráficas Nov'!$R$29:$R$30</c:f>
              <c:numCache>
                <c:formatCode>General</c:formatCode>
                <c:ptCount val="2"/>
                <c:pt idx="0">
                  <c:v>0</c:v>
                </c:pt>
                <c:pt idx="1">
                  <c:v>0</c:v>
                </c:pt>
              </c:numCache>
            </c:numRef>
          </c:val>
        </c:ser>
        <c:dLbls>
          <c:showLegendKey val="0"/>
          <c:showVal val="1"/>
          <c:showCatName val="0"/>
          <c:showSerName val="0"/>
          <c:showPercent val="0"/>
          <c:showBubbleSize val="0"/>
        </c:dLbls>
        <c:gapWidth val="150"/>
        <c:shape val="box"/>
        <c:axId val="284952064"/>
        <c:axId val="284967296"/>
        <c:axId val="0"/>
      </c:bar3DChart>
      <c:catAx>
        <c:axId val="284952064"/>
        <c:scaling>
          <c:orientation val="minMax"/>
        </c:scaling>
        <c:delete val="0"/>
        <c:axPos val="l"/>
        <c:majorTickMark val="none"/>
        <c:minorTickMark val="none"/>
        <c:tickLblPos val="nextTo"/>
        <c:crossAx val="284967296"/>
        <c:crosses val="autoZero"/>
        <c:auto val="1"/>
        <c:lblAlgn val="ctr"/>
        <c:lblOffset val="100"/>
        <c:noMultiLvlLbl val="0"/>
      </c:catAx>
      <c:valAx>
        <c:axId val="284967296"/>
        <c:scaling>
          <c:orientation val="minMax"/>
        </c:scaling>
        <c:delete val="1"/>
        <c:axPos val="b"/>
        <c:numFmt formatCode="General" sourceLinked="1"/>
        <c:majorTickMark val="none"/>
        <c:minorTickMark val="none"/>
        <c:tickLblPos val="nextTo"/>
        <c:crossAx val="284952064"/>
        <c:crosses val="autoZero"/>
        <c:crossBetween val="between"/>
      </c:valAx>
    </c:plotArea>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15"/>
    </mc:Choice>
    <mc:Fallback>
      <c:style val="15"/>
    </mc:Fallback>
  </mc:AlternateContent>
  <c:chart>
    <c:autoTitleDeleted val="1"/>
    <c:view3D>
      <c:rotX val="15"/>
      <c:rotY val="20"/>
      <c:rAngAx val="1"/>
    </c:view3D>
    <c:floor>
      <c:thickness val="0"/>
    </c:floor>
    <c:sideWall>
      <c:thickness val="0"/>
    </c:sideWall>
    <c:backWall>
      <c:thickness val="0"/>
    </c:backWall>
    <c:plotArea>
      <c:layout/>
      <c:bar3DChart>
        <c:barDir val="bar"/>
        <c:grouping val="clustered"/>
        <c:varyColors val="0"/>
        <c:ser>
          <c:idx val="0"/>
          <c:order val="0"/>
          <c:invertIfNegative val="0"/>
          <c:cat>
            <c:strRef>
              <c:f>'Gráficas Nov'!$Y$29:$Y$34</c:f>
              <c:strCache>
                <c:ptCount val="6"/>
                <c:pt idx="0">
                  <c:v>Programación</c:v>
                </c:pt>
                <c:pt idx="1">
                  <c:v>Compra online</c:v>
                </c:pt>
                <c:pt idx="2">
                  <c:v>Servicio </c:v>
                </c:pt>
                <c:pt idx="3">
                  <c:v>Instalaciones</c:v>
                </c:pt>
                <c:pt idx="4">
                  <c:v>Proyección</c:v>
                </c:pt>
                <c:pt idx="5">
                  <c:v>Tarjeta VIP</c:v>
                </c:pt>
              </c:strCache>
            </c:strRef>
          </c:cat>
          <c:val>
            <c:numRef>
              <c:f>'Gráficas Nov'!$Z$29:$Z$34</c:f>
              <c:numCache>
                <c:formatCode>General</c:formatCode>
                <c:ptCount val="6"/>
                <c:pt idx="0">
                  <c:v>1</c:v>
                </c:pt>
                <c:pt idx="1">
                  <c:v>1</c:v>
                </c:pt>
                <c:pt idx="2">
                  <c:v>6</c:v>
                </c:pt>
                <c:pt idx="3">
                  <c:v>3</c:v>
                </c:pt>
                <c:pt idx="4">
                  <c:v>6</c:v>
                </c:pt>
                <c:pt idx="5">
                  <c:v>1</c:v>
                </c:pt>
              </c:numCache>
            </c:numRef>
          </c:val>
        </c:ser>
        <c:dLbls>
          <c:showLegendKey val="0"/>
          <c:showVal val="1"/>
          <c:showCatName val="0"/>
          <c:showSerName val="0"/>
          <c:showPercent val="0"/>
          <c:showBubbleSize val="0"/>
        </c:dLbls>
        <c:gapWidth val="150"/>
        <c:shape val="box"/>
        <c:axId val="285004928"/>
        <c:axId val="285006464"/>
        <c:axId val="0"/>
      </c:bar3DChart>
      <c:catAx>
        <c:axId val="285004928"/>
        <c:scaling>
          <c:orientation val="minMax"/>
        </c:scaling>
        <c:delete val="0"/>
        <c:axPos val="l"/>
        <c:majorTickMark val="none"/>
        <c:minorTickMark val="none"/>
        <c:tickLblPos val="nextTo"/>
        <c:crossAx val="285006464"/>
        <c:crosses val="autoZero"/>
        <c:auto val="1"/>
        <c:lblAlgn val="ctr"/>
        <c:lblOffset val="100"/>
        <c:noMultiLvlLbl val="0"/>
      </c:catAx>
      <c:valAx>
        <c:axId val="285006464"/>
        <c:scaling>
          <c:orientation val="minMax"/>
        </c:scaling>
        <c:delete val="1"/>
        <c:axPos val="b"/>
        <c:numFmt formatCode="General" sourceLinked="1"/>
        <c:majorTickMark val="out"/>
        <c:minorTickMark val="none"/>
        <c:tickLblPos val="nextTo"/>
        <c:crossAx val="285004928"/>
        <c:crosses val="autoZero"/>
        <c:crossBetween val="between"/>
      </c:valAx>
    </c:plotArea>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15"/>
    </mc:Choice>
    <mc:Fallback>
      <c:style val="15"/>
    </mc:Fallback>
  </mc:AlternateContent>
  <c:chart>
    <c:autoTitleDeleted val="1"/>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dLbls>
            <c:dLbl>
              <c:idx val="0"/>
              <c:layout>
                <c:manualLayout>
                  <c:x val="2.7777777777777776E-2"/>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3.3333333333333333E-2"/>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5000000000000001E-2"/>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5000000000000001E-2"/>
                  <c:y val="-4.629629629629629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0555555555555454E-2"/>
                  <c:y val="-2.7777777777777776E-2"/>
                </c:manualLayout>
              </c:layout>
              <c:showLegendKey val="0"/>
              <c:showVal val="1"/>
              <c:showCatName val="0"/>
              <c:showSerName val="0"/>
              <c:showPercent val="0"/>
              <c:showBubbleSize val="0"/>
              <c:extLst>
                <c:ext xmlns:c15="http://schemas.microsoft.com/office/drawing/2012/chart" uri="{CE6537A1-D6FC-4f65-9D91-7224C49458BB}"/>
              </c:extLst>
            </c:dLb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Dic'!$B$30:$E$30</c:f>
              <c:strCache>
                <c:ptCount val="4"/>
                <c:pt idx="0">
                  <c:v>Información </c:v>
                </c:pt>
                <c:pt idx="1">
                  <c:v>PQR Medellín</c:v>
                </c:pt>
                <c:pt idx="2">
                  <c:v>Quejas</c:v>
                </c:pt>
                <c:pt idx="3">
                  <c:v>Sugerencias</c:v>
                </c:pt>
              </c:strCache>
            </c:strRef>
          </c:cat>
          <c:val>
            <c:numRef>
              <c:f>'Gráficas Dic'!$B$31:$E$31</c:f>
              <c:numCache>
                <c:formatCode>General</c:formatCode>
                <c:ptCount val="4"/>
                <c:pt idx="0">
                  <c:v>121</c:v>
                </c:pt>
                <c:pt idx="1">
                  <c:v>43</c:v>
                </c:pt>
                <c:pt idx="2">
                  <c:v>24</c:v>
                </c:pt>
                <c:pt idx="3">
                  <c:v>0</c:v>
                </c:pt>
              </c:numCache>
            </c:numRef>
          </c:val>
        </c:ser>
        <c:dLbls>
          <c:showLegendKey val="0"/>
          <c:showVal val="1"/>
          <c:showCatName val="0"/>
          <c:showSerName val="0"/>
          <c:showPercent val="0"/>
          <c:showBubbleSize val="0"/>
        </c:dLbls>
        <c:gapWidth val="75"/>
        <c:shape val="box"/>
        <c:axId val="284768128"/>
        <c:axId val="284775168"/>
        <c:axId val="0"/>
      </c:bar3DChart>
      <c:catAx>
        <c:axId val="284768128"/>
        <c:scaling>
          <c:orientation val="minMax"/>
        </c:scaling>
        <c:delete val="0"/>
        <c:axPos val="b"/>
        <c:numFmt formatCode="General" sourceLinked="0"/>
        <c:majorTickMark val="none"/>
        <c:minorTickMark val="none"/>
        <c:tickLblPos val="nextTo"/>
        <c:crossAx val="284775168"/>
        <c:crosses val="autoZero"/>
        <c:auto val="1"/>
        <c:lblAlgn val="ctr"/>
        <c:lblOffset val="100"/>
        <c:noMultiLvlLbl val="0"/>
      </c:catAx>
      <c:valAx>
        <c:axId val="284775168"/>
        <c:scaling>
          <c:orientation val="minMax"/>
        </c:scaling>
        <c:delete val="0"/>
        <c:axPos val="l"/>
        <c:numFmt formatCode="General" sourceLinked="1"/>
        <c:majorTickMark val="none"/>
        <c:minorTickMark val="none"/>
        <c:tickLblPos val="nextTo"/>
        <c:crossAx val="284768128"/>
        <c:crosses val="autoZero"/>
        <c:crossBetween val="between"/>
      </c:valAx>
    </c:plotArea>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15"/>
    </mc:Choice>
    <mc:Fallback>
      <c:style val="15"/>
    </mc:Fallback>
  </mc:AlternateContent>
  <c:chart>
    <c:autoTitleDeleted val="1"/>
    <c:view3D>
      <c:rotX val="15"/>
      <c:rotY val="20"/>
      <c:rAngAx val="1"/>
    </c:view3D>
    <c:floor>
      <c:thickness val="0"/>
    </c:floor>
    <c:sideWall>
      <c:thickness val="0"/>
    </c:sideWall>
    <c:backWall>
      <c:thickness val="0"/>
    </c:backWall>
    <c:plotArea>
      <c:layout/>
      <c:bar3DChart>
        <c:barDir val="bar"/>
        <c:grouping val="clustered"/>
        <c:varyColors val="0"/>
        <c:ser>
          <c:idx val="0"/>
          <c:order val="0"/>
          <c:invertIfNegative val="0"/>
          <c:cat>
            <c:strRef>
              <c:f>'Gráficas Dic'!$I$30:$I$37</c:f>
              <c:strCache>
                <c:ptCount val="8"/>
                <c:pt idx="0">
                  <c:v>Precios y Horarios</c:v>
                </c:pt>
                <c:pt idx="1">
                  <c:v>Tarjeta VIP</c:v>
                </c:pt>
                <c:pt idx="2">
                  <c:v>Alamos</c:v>
                </c:pt>
                <c:pt idx="3">
                  <c:v>Reservas</c:v>
                </c:pt>
                <c:pt idx="4">
                  <c:v>Medios de Pago</c:v>
                </c:pt>
                <c:pt idx="5">
                  <c:v>Corporativa</c:v>
                </c:pt>
                <c:pt idx="7">
                  <c:v>Clasificación películas </c:v>
                </c:pt>
              </c:strCache>
            </c:strRef>
          </c:cat>
          <c:val>
            <c:numRef>
              <c:f>'Gráficas Dic'!$K$30:$K$37</c:f>
              <c:numCache>
                <c:formatCode>General</c:formatCode>
                <c:ptCount val="8"/>
                <c:pt idx="0">
                  <c:v>73</c:v>
                </c:pt>
                <c:pt idx="1">
                  <c:v>21</c:v>
                </c:pt>
                <c:pt idx="2">
                  <c:v>6</c:v>
                </c:pt>
                <c:pt idx="3">
                  <c:v>8</c:v>
                </c:pt>
                <c:pt idx="4">
                  <c:v>2</c:v>
                </c:pt>
                <c:pt idx="5">
                  <c:v>5</c:v>
                </c:pt>
                <c:pt idx="7">
                  <c:v>5</c:v>
                </c:pt>
              </c:numCache>
            </c:numRef>
          </c:val>
        </c:ser>
        <c:dLbls>
          <c:showLegendKey val="0"/>
          <c:showVal val="1"/>
          <c:showCatName val="0"/>
          <c:showSerName val="0"/>
          <c:showPercent val="0"/>
          <c:showBubbleSize val="0"/>
        </c:dLbls>
        <c:gapWidth val="150"/>
        <c:shape val="box"/>
        <c:axId val="284787840"/>
        <c:axId val="284789376"/>
        <c:axId val="0"/>
      </c:bar3DChart>
      <c:catAx>
        <c:axId val="284787840"/>
        <c:scaling>
          <c:orientation val="minMax"/>
        </c:scaling>
        <c:delete val="0"/>
        <c:axPos val="l"/>
        <c:majorTickMark val="none"/>
        <c:minorTickMark val="none"/>
        <c:tickLblPos val="nextTo"/>
        <c:crossAx val="284789376"/>
        <c:crosses val="autoZero"/>
        <c:auto val="1"/>
        <c:lblAlgn val="ctr"/>
        <c:lblOffset val="100"/>
        <c:noMultiLvlLbl val="0"/>
      </c:catAx>
      <c:valAx>
        <c:axId val="284789376"/>
        <c:scaling>
          <c:orientation val="minMax"/>
        </c:scaling>
        <c:delete val="1"/>
        <c:axPos val="b"/>
        <c:numFmt formatCode="General" sourceLinked="1"/>
        <c:majorTickMark val="none"/>
        <c:minorTickMark val="none"/>
        <c:tickLblPos val="nextTo"/>
        <c:crossAx val="284787840"/>
        <c:crosses val="autoZero"/>
        <c:crossBetween val="between"/>
      </c:valAx>
    </c:plotArea>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12"/>
    </mc:Choice>
    <mc:Fallback>
      <c:style val="12"/>
    </mc:Fallback>
  </mc:AlternateContent>
  <c:chart>
    <c:title>
      <c:tx>
        <c:rich>
          <a:bodyPr/>
          <a:lstStyle/>
          <a:p>
            <a:pPr>
              <a:defRPr/>
            </a:pPr>
            <a:r>
              <a:rPr lang="es-MX"/>
              <a:t>Sugerencias</a:t>
            </a:r>
          </a:p>
        </c:rich>
      </c:tx>
      <c:layout/>
      <c:overlay val="0"/>
    </c:title>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invertIfNegative val="0"/>
          <c:dLbls>
            <c:dLbl>
              <c:idx val="0"/>
              <c:layout>
                <c:manualLayout>
                  <c:x val="2.5000000000000001E-2"/>
                  <c:y val="0"/>
                </c:manualLayout>
              </c:layout>
              <c:showLegendKey val="0"/>
              <c:showVal val="1"/>
              <c:showCatName val="0"/>
              <c:showSerName val="0"/>
              <c:showPercent val="0"/>
              <c:showBubbleSize val="0"/>
            </c:dLbl>
            <c:dLbl>
              <c:idx val="1"/>
              <c:layout>
                <c:manualLayout>
                  <c:x val="2.5000000000000001E-2"/>
                  <c:y val="-1.8518518518518517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'Gráficas Dic'!$Q$30:$Q$31</c:f>
              <c:strCache>
                <c:ptCount val="2"/>
                <c:pt idx="0">
                  <c:v>Felicitación</c:v>
                </c:pt>
                <c:pt idx="1">
                  <c:v>General</c:v>
                </c:pt>
              </c:strCache>
            </c:strRef>
          </c:cat>
          <c:val>
            <c:numRef>
              <c:f>'Gráficas Dic'!$R$30:$R$31</c:f>
              <c:numCache>
                <c:formatCode>General</c:formatCode>
                <c:ptCount val="2"/>
                <c:pt idx="0">
                  <c:v>0</c:v>
                </c:pt>
                <c:pt idx="1">
                  <c:v>0</c:v>
                </c:pt>
              </c:numCache>
            </c:numRef>
          </c:val>
        </c:ser>
        <c:dLbls>
          <c:showLegendKey val="0"/>
          <c:showVal val="1"/>
          <c:showCatName val="0"/>
          <c:showSerName val="0"/>
          <c:showPercent val="0"/>
          <c:showBubbleSize val="0"/>
        </c:dLbls>
        <c:gapWidth val="150"/>
        <c:shape val="box"/>
        <c:axId val="284816896"/>
        <c:axId val="285110656"/>
        <c:axId val="0"/>
      </c:bar3DChart>
      <c:catAx>
        <c:axId val="284816896"/>
        <c:scaling>
          <c:orientation val="minMax"/>
        </c:scaling>
        <c:delete val="0"/>
        <c:axPos val="l"/>
        <c:majorTickMark val="none"/>
        <c:minorTickMark val="none"/>
        <c:tickLblPos val="nextTo"/>
        <c:crossAx val="285110656"/>
        <c:crosses val="autoZero"/>
        <c:auto val="1"/>
        <c:lblAlgn val="ctr"/>
        <c:lblOffset val="100"/>
        <c:noMultiLvlLbl val="0"/>
      </c:catAx>
      <c:valAx>
        <c:axId val="285110656"/>
        <c:scaling>
          <c:orientation val="minMax"/>
        </c:scaling>
        <c:delete val="1"/>
        <c:axPos val="b"/>
        <c:numFmt formatCode="General" sourceLinked="1"/>
        <c:majorTickMark val="none"/>
        <c:minorTickMark val="none"/>
        <c:tickLblPos val="nextTo"/>
        <c:crossAx val="284816896"/>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s-MX"/>
              <a:t>TIP: Queja</a:t>
            </a:r>
          </a:p>
        </c:rich>
      </c:tx>
      <c:overlay val="0"/>
    </c:title>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Jun'!$S$2:$S$14</c:f>
              <c:strCache>
                <c:ptCount val="13"/>
                <c:pt idx="0">
                  <c:v>Servicio </c:v>
                </c:pt>
                <c:pt idx="1">
                  <c:v>Proyección</c:v>
                </c:pt>
                <c:pt idx="2">
                  <c:v>Películas </c:v>
                </c:pt>
                <c:pt idx="3">
                  <c:v>Precio</c:v>
                </c:pt>
                <c:pt idx="4">
                  <c:v>Taquilla </c:v>
                </c:pt>
                <c:pt idx="5">
                  <c:v>Confitería </c:v>
                </c:pt>
                <c:pt idx="6">
                  <c:v>Tarjetas VIP</c:v>
                </c:pt>
                <c:pt idx="7">
                  <c:v>Clasificación Películas </c:v>
                </c:pt>
                <c:pt idx="8">
                  <c:v>Convenios Parqueaderos </c:v>
                </c:pt>
                <c:pt idx="9">
                  <c:v>Inseguridad </c:v>
                </c:pt>
                <c:pt idx="10">
                  <c:v>Aseo</c:v>
                </c:pt>
                <c:pt idx="11">
                  <c:v>Página Web</c:v>
                </c:pt>
                <c:pt idx="12">
                  <c:v>Niños Ruidosos</c:v>
                </c:pt>
              </c:strCache>
            </c:strRef>
          </c:cat>
          <c:val>
            <c:numRef>
              <c:f>'Gráficas Jun'!$T$2:$T$14</c:f>
              <c:numCache>
                <c:formatCode>General</c:formatCode>
                <c:ptCount val="13"/>
                <c:pt idx="0">
                  <c:v>18</c:v>
                </c:pt>
                <c:pt idx="1">
                  <c:v>9</c:v>
                </c:pt>
                <c:pt idx="2">
                  <c:v>6</c:v>
                </c:pt>
                <c:pt idx="3">
                  <c:v>6</c:v>
                </c:pt>
                <c:pt idx="4">
                  <c:v>5</c:v>
                </c:pt>
                <c:pt idx="5">
                  <c:v>4</c:v>
                </c:pt>
                <c:pt idx="6">
                  <c:v>3</c:v>
                </c:pt>
                <c:pt idx="7">
                  <c:v>2</c:v>
                </c:pt>
                <c:pt idx="8">
                  <c:v>2</c:v>
                </c:pt>
                <c:pt idx="9">
                  <c:v>2</c:v>
                </c:pt>
                <c:pt idx="10">
                  <c:v>1</c:v>
                </c:pt>
                <c:pt idx="11">
                  <c:v>1</c:v>
                </c:pt>
                <c:pt idx="12">
                  <c:v>1</c:v>
                </c:pt>
              </c:numCache>
            </c:numRef>
          </c:val>
        </c:ser>
        <c:ser>
          <c:idx val="1"/>
          <c:order val="1"/>
          <c:spPr>
            <a:noFill/>
          </c:spPr>
          <c:invertIfNegative val="0"/>
          <c:dLbls>
            <c:dLbl>
              <c:idx val="0"/>
              <c:layout>
                <c:manualLayout>
                  <c:x val="7.8155529503712105E-3"/>
                  <c:y val="-7.1556350626118068E-3"/>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3.1262211801484957E-3"/>
                  <c:y val="-7.1556350626118068E-3"/>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3.1262211801484957E-3"/>
                  <c:y val="-7.1556350626117192E-3"/>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3.1262211801484667E-3"/>
                  <c:y val="-7.1556350626117192E-3"/>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6.252442360296962E-3"/>
                  <c:y val="-7.1556350626118068E-3"/>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4.6893317702227429E-3"/>
                  <c:y val="-1.4311270125223614E-2"/>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6.252442360296962E-3"/>
                  <c:y val="-9.5408467501490752E-3"/>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0"/>
                  <c:y val="-7.1556350626118068E-3"/>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0"/>
                  <c:y val="-9.5408467501490752E-3"/>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9.3786635404454859E-3"/>
                  <c:y val="-9.5408467501490752E-3"/>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0"/>
                  <c:y val="-9.5408467501490752E-3"/>
                </c:manualLayout>
              </c:layout>
              <c:showLegendKey val="0"/>
              <c:showVal val="1"/>
              <c:showCatName val="0"/>
              <c:showSerName val="0"/>
              <c:showPercent val="0"/>
              <c:showBubbleSize val="0"/>
              <c:extLst>
                <c:ext xmlns:c15="http://schemas.microsoft.com/office/drawing/2012/chart" uri="{CE6537A1-D6FC-4f65-9D91-7224C49458BB}"/>
              </c:extLst>
            </c:dLbl>
            <c:dLbl>
              <c:idx val="11"/>
              <c:layout>
                <c:manualLayout>
                  <c:x val="6.252442360296962E-3"/>
                  <c:y val="-1.4311270125223614E-2"/>
                </c:manualLayout>
              </c:layout>
              <c:showLegendKey val="0"/>
              <c:showVal val="1"/>
              <c:showCatName val="0"/>
              <c:showSerName val="0"/>
              <c:showPercent val="0"/>
              <c:showBubbleSize val="0"/>
              <c:extLst>
                <c:ext xmlns:c15="http://schemas.microsoft.com/office/drawing/2012/chart" uri="{CE6537A1-D6FC-4f65-9D91-7224C49458BB}"/>
              </c:extLst>
            </c:dLbl>
            <c:dLbl>
              <c:idx val="12"/>
              <c:layout>
                <c:manualLayout>
                  <c:x val="4.6893317702227429E-3"/>
                  <c:y val="-7.1556350626118068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Jun'!$S$2:$S$14</c:f>
              <c:strCache>
                <c:ptCount val="13"/>
                <c:pt idx="0">
                  <c:v>Servicio </c:v>
                </c:pt>
                <c:pt idx="1">
                  <c:v>Proyección</c:v>
                </c:pt>
                <c:pt idx="2">
                  <c:v>Películas </c:v>
                </c:pt>
                <c:pt idx="3">
                  <c:v>Precio</c:v>
                </c:pt>
                <c:pt idx="4">
                  <c:v>Taquilla </c:v>
                </c:pt>
                <c:pt idx="5">
                  <c:v>Confitería </c:v>
                </c:pt>
                <c:pt idx="6">
                  <c:v>Tarjetas VIP</c:v>
                </c:pt>
                <c:pt idx="7">
                  <c:v>Clasificación Películas </c:v>
                </c:pt>
                <c:pt idx="8">
                  <c:v>Convenios Parqueaderos </c:v>
                </c:pt>
                <c:pt idx="9">
                  <c:v>Inseguridad </c:v>
                </c:pt>
                <c:pt idx="10">
                  <c:v>Aseo</c:v>
                </c:pt>
                <c:pt idx="11">
                  <c:v>Página Web</c:v>
                </c:pt>
                <c:pt idx="12">
                  <c:v>Niños Ruidosos</c:v>
                </c:pt>
              </c:strCache>
            </c:strRef>
          </c:cat>
          <c:val>
            <c:numRef>
              <c:f>'Gráficas Jun'!$U$2:$U$14</c:f>
              <c:numCache>
                <c:formatCode>0%</c:formatCode>
                <c:ptCount val="13"/>
                <c:pt idx="0">
                  <c:v>0.3</c:v>
                </c:pt>
                <c:pt idx="1">
                  <c:v>0.15</c:v>
                </c:pt>
                <c:pt idx="2">
                  <c:v>0.1</c:v>
                </c:pt>
                <c:pt idx="3">
                  <c:v>0.1</c:v>
                </c:pt>
                <c:pt idx="4">
                  <c:v>8.3333333333333329E-2</c:v>
                </c:pt>
                <c:pt idx="5">
                  <c:v>6.6666666666666666E-2</c:v>
                </c:pt>
                <c:pt idx="6">
                  <c:v>0.05</c:v>
                </c:pt>
                <c:pt idx="7">
                  <c:v>3.3333333333333333E-2</c:v>
                </c:pt>
                <c:pt idx="8">
                  <c:v>3.3333333333333333E-2</c:v>
                </c:pt>
                <c:pt idx="9">
                  <c:v>3.3333333333333333E-2</c:v>
                </c:pt>
                <c:pt idx="10">
                  <c:v>1.6666666666666666E-2</c:v>
                </c:pt>
                <c:pt idx="11">
                  <c:v>1.6666666666666666E-2</c:v>
                </c:pt>
                <c:pt idx="12">
                  <c:v>1.6666666666666666E-2</c:v>
                </c:pt>
              </c:numCache>
            </c:numRef>
          </c:val>
        </c:ser>
        <c:dLbls>
          <c:showLegendKey val="0"/>
          <c:showVal val="1"/>
          <c:showCatName val="0"/>
          <c:showSerName val="0"/>
          <c:showPercent val="0"/>
          <c:showBubbleSize val="0"/>
        </c:dLbls>
        <c:gapWidth val="150"/>
        <c:gapDepth val="500"/>
        <c:shape val="box"/>
        <c:axId val="283599616"/>
        <c:axId val="283601152"/>
        <c:axId val="0"/>
      </c:bar3DChart>
      <c:catAx>
        <c:axId val="283599616"/>
        <c:scaling>
          <c:orientation val="minMax"/>
        </c:scaling>
        <c:delete val="0"/>
        <c:axPos val="l"/>
        <c:numFmt formatCode="General" sourceLinked="0"/>
        <c:majorTickMark val="none"/>
        <c:minorTickMark val="none"/>
        <c:tickLblPos val="nextTo"/>
        <c:crossAx val="283601152"/>
        <c:crosses val="autoZero"/>
        <c:auto val="1"/>
        <c:lblAlgn val="ctr"/>
        <c:lblOffset val="100"/>
        <c:noMultiLvlLbl val="0"/>
      </c:catAx>
      <c:valAx>
        <c:axId val="283601152"/>
        <c:scaling>
          <c:orientation val="minMax"/>
        </c:scaling>
        <c:delete val="1"/>
        <c:axPos val="b"/>
        <c:numFmt formatCode="General" sourceLinked="1"/>
        <c:majorTickMark val="out"/>
        <c:minorTickMark val="none"/>
        <c:tickLblPos val="nextTo"/>
        <c:crossAx val="283599616"/>
        <c:crosses val="autoZero"/>
        <c:crossBetween val="between"/>
      </c:valAx>
    </c:plotArea>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15"/>
    </mc:Choice>
    <mc:Fallback>
      <c:style val="15"/>
    </mc:Fallback>
  </mc:AlternateContent>
  <c:chart>
    <c:autoTitleDeleted val="1"/>
    <c:view3D>
      <c:rotX val="15"/>
      <c:rotY val="20"/>
      <c:rAngAx val="1"/>
    </c:view3D>
    <c:floor>
      <c:thickness val="0"/>
    </c:floor>
    <c:sideWall>
      <c:thickness val="0"/>
    </c:sideWall>
    <c:backWall>
      <c:thickness val="0"/>
    </c:backWall>
    <c:plotArea>
      <c:layout/>
      <c:bar3DChart>
        <c:barDir val="bar"/>
        <c:grouping val="clustered"/>
        <c:varyColors val="0"/>
        <c:ser>
          <c:idx val="0"/>
          <c:order val="0"/>
          <c:invertIfNegative val="0"/>
          <c:cat>
            <c:strRef>
              <c:f>'Gráficas Dic'!$Y$30:$Y$35</c:f>
              <c:strCache>
                <c:ptCount val="6"/>
                <c:pt idx="0">
                  <c:v>Clasificación películas</c:v>
                </c:pt>
                <c:pt idx="1">
                  <c:v>Compra online</c:v>
                </c:pt>
                <c:pt idx="2">
                  <c:v>Servicio </c:v>
                </c:pt>
                <c:pt idx="3">
                  <c:v>Instalaciones</c:v>
                </c:pt>
                <c:pt idx="4">
                  <c:v>Proyección</c:v>
                </c:pt>
                <c:pt idx="5">
                  <c:v>Tarjeta VIP</c:v>
                </c:pt>
              </c:strCache>
            </c:strRef>
          </c:cat>
          <c:val>
            <c:numRef>
              <c:f>'Gráficas Dic'!$AA$30:$AA$35</c:f>
              <c:numCache>
                <c:formatCode>General</c:formatCode>
                <c:ptCount val="6"/>
                <c:pt idx="0">
                  <c:v>1</c:v>
                </c:pt>
                <c:pt idx="1">
                  <c:v>2</c:v>
                </c:pt>
                <c:pt idx="2">
                  <c:v>13</c:v>
                </c:pt>
                <c:pt idx="3">
                  <c:v>2</c:v>
                </c:pt>
                <c:pt idx="4">
                  <c:v>1</c:v>
                </c:pt>
                <c:pt idx="5">
                  <c:v>3</c:v>
                </c:pt>
              </c:numCache>
            </c:numRef>
          </c:val>
        </c:ser>
        <c:dLbls>
          <c:showLegendKey val="0"/>
          <c:showVal val="1"/>
          <c:showCatName val="0"/>
          <c:showSerName val="0"/>
          <c:showPercent val="0"/>
          <c:showBubbleSize val="0"/>
        </c:dLbls>
        <c:gapWidth val="150"/>
        <c:shape val="box"/>
        <c:axId val="284701824"/>
        <c:axId val="284703360"/>
        <c:axId val="0"/>
      </c:bar3DChart>
      <c:catAx>
        <c:axId val="284701824"/>
        <c:scaling>
          <c:orientation val="minMax"/>
        </c:scaling>
        <c:delete val="0"/>
        <c:axPos val="l"/>
        <c:majorTickMark val="none"/>
        <c:minorTickMark val="none"/>
        <c:tickLblPos val="nextTo"/>
        <c:crossAx val="284703360"/>
        <c:crosses val="autoZero"/>
        <c:auto val="1"/>
        <c:lblAlgn val="ctr"/>
        <c:lblOffset val="100"/>
        <c:noMultiLvlLbl val="0"/>
      </c:catAx>
      <c:valAx>
        <c:axId val="284703360"/>
        <c:scaling>
          <c:orientation val="minMax"/>
        </c:scaling>
        <c:delete val="1"/>
        <c:axPos val="b"/>
        <c:numFmt formatCode="General" sourceLinked="1"/>
        <c:majorTickMark val="out"/>
        <c:minorTickMark val="none"/>
        <c:tickLblPos val="nextTo"/>
        <c:crossAx val="284701824"/>
        <c:crosses val="autoZero"/>
        <c:crossBetween val="between"/>
      </c:valAx>
    </c:plotArea>
    <c:plotVisOnly val="1"/>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'Comparativo x mes'!$C$1</c:f>
              <c:strCache>
                <c:ptCount val="1"/>
                <c:pt idx="0">
                  <c:v>#</c:v>
                </c:pt>
              </c:strCache>
            </c:strRef>
          </c:tx>
          <c:invertIfNegative val="0"/>
          <c:cat>
            <c:strRef>
              <c:f>'Comparativo x mes'!$B$2:$B$11</c:f>
              <c:strCache>
                <c:ptCount val="10"/>
                <c:pt idx="0">
                  <c:v>Precios y Horarios</c:v>
                </c:pt>
                <c:pt idx="1">
                  <c:v>Cierre Alamos</c:v>
                </c:pt>
                <c:pt idx="2">
                  <c:v>Tarjeta VIP</c:v>
                </c:pt>
                <c:pt idx="3">
                  <c:v>Reservas</c:v>
                </c:pt>
                <c:pt idx="4">
                  <c:v>Ventas Empresariales </c:v>
                </c:pt>
                <c:pt idx="5">
                  <c:v>Clasificación películas </c:v>
                </c:pt>
                <c:pt idx="6">
                  <c:v>Medios de Pago</c:v>
                </c:pt>
                <c:pt idx="7">
                  <c:v>Pauta </c:v>
                </c:pt>
                <c:pt idx="8">
                  <c:v>HV</c:v>
                </c:pt>
                <c:pt idx="9">
                  <c:v>Bono Regalo</c:v>
                </c:pt>
              </c:strCache>
            </c:strRef>
          </c:cat>
          <c:val>
            <c:numRef>
              <c:f>'Comparativo x mes'!$C$2:$C$11</c:f>
              <c:numCache>
                <c:formatCode>General</c:formatCode>
                <c:ptCount val="10"/>
                <c:pt idx="0">
                  <c:v>474</c:v>
                </c:pt>
                <c:pt idx="1">
                  <c:v>257</c:v>
                </c:pt>
                <c:pt idx="2">
                  <c:v>235</c:v>
                </c:pt>
                <c:pt idx="3">
                  <c:v>59</c:v>
                </c:pt>
                <c:pt idx="4">
                  <c:v>68</c:v>
                </c:pt>
                <c:pt idx="5">
                  <c:v>25</c:v>
                </c:pt>
                <c:pt idx="6">
                  <c:v>14</c:v>
                </c:pt>
                <c:pt idx="7">
                  <c:v>6</c:v>
                </c:pt>
                <c:pt idx="8">
                  <c:v>6</c:v>
                </c:pt>
                <c:pt idx="9">
                  <c:v>1</c:v>
                </c:pt>
              </c:numCache>
            </c:numRef>
          </c:val>
        </c:ser>
        <c:dLbls>
          <c:showLegendKey val="0"/>
          <c:showVal val="0"/>
          <c:showCatName val="0"/>
          <c:showSerName val="0"/>
          <c:showPercent val="0"/>
          <c:showBubbleSize val="0"/>
        </c:dLbls>
        <c:gapWidth val="150"/>
        <c:shape val="cylinder"/>
        <c:axId val="284838912"/>
        <c:axId val="284857088"/>
        <c:axId val="0"/>
      </c:bar3DChart>
      <c:catAx>
        <c:axId val="284838912"/>
        <c:scaling>
          <c:orientation val="minMax"/>
        </c:scaling>
        <c:delete val="0"/>
        <c:axPos val="b"/>
        <c:numFmt formatCode="General" sourceLinked="0"/>
        <c:majorTickMark val="none"/>
        <c:minorTickMark val="none"/>
        <c:tickLblPos val="nextTo"/>
        <c:crossAx val="284857088"/>
        <c:crosses val="autoZero"/>
        <c:auto val="1"/>
        <c:lblAlgn val="ctr"/>
        <c:lblOffset val="100"/>
        <c:noMultiLvlLbl val="0"/>
      </c:catAx>
      <c:valAx>
        <c:axId val="284857088"/>
        <c:scaling>
          <c:orientation val="minMax"/>
        </c:scaling>
        <c:delete val="0"/>
        <c:axPos val="l"/>
        <c:majorGridlines/>
        <c:numFmt formatCode="General" sourceLinked="1"/>
        <c:majorTickMark val="none"/>
        <c:minorTickMark val="none"/>
        <c:tickLblPos val="nextTo"/>
        <c:crossAx val="284838912"/>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'Comparativo x mes'!$B$25</c:f>
              <c:strCache>
                <c:ptCount val="1"/>
                <c:pt idx="0">
                  <c:v>General</c:v>
                </c:pt>
              </c:strCache>
            </c:strRef>
          </c:tx>
          <c:invertIfNegative val="0"/>
          <c:cat>
            <c:numRef>
              <c:f>'Comparativo x mes'!$C$24:$C$24</c:f>
              <c:numCache>
                <c:formatCode>General</c:formatCode>
                <c:ptCount val="1"/>
                <c:pt idx="0">
                  <c:v>2018</c:v>
                </c:pt>
              </c:numCache>
            </c:numRef>
          </c:cat>
          <c:val>
            <c:numRef>
              <c:f>'Comparativo x mes'!$C$25:$C$25</c:f>
              <c:numCache>
                <c:formatCode>General</c:formatCode>
                <c:ptCount val="1"/>
                <c:pt idx="0">
                  <c:v>5</c:v>
                </c:pt>
              </c:numCache>
            </c:numRef>
          </c:val>
        </c:ser>
        <c:ser>
          <c:idx val="1"/>
          <c:order val="1"/>
          <c:tx>
            <c:strRef>
              <c:f>'Comparativo x mes'!$B$26</c:f>
              <c:strCache>
                <c:ptCount val="1"/>
                <c:pt idx="0">
                  <c:v>Felicitación</c:v>
                </c:pt>
              </c:strCache>
            </c:strRef>
          </c:tx>
          <c:invertIfNegative val="0"/>
          <c:cat>
            <c:numRef>
              <c:f>'Comparativo x mes'!$C$24:$C$24</c:f>
              <c:numCache>
                <c:formatCode>General</c:formatCode>
                <c:ptCount val="1"/>
                <c:pt idx="0">
                  <c:v>2018</c:v>
                </c:pt>
              </c:numCache>
            </c:numRef>
          </c:cat>
          <c:val>
            <c:numRef>
              <c:f>'Comparativo x mes'!$C$26:$C$26</c:f>
              <c:numCache>
                <c:formatCode>General</c:formatCode>
                <c:ptCount val="1"/>
                <c:pt idx="0">
                  <c:v>2</c:v>
                </c:pt>
              </c:numCache>
            </c:numRef>
          </c:val>
        </c:ser>
        <c:dLbls>
          <c:showLegendKey val="0"/>
          <c:showVal val="0"/>
          <c:showCatName val="0"/>
          <c:showSerName val="0"/>
          <c:showPercent val="0"/>
          <c:showBubbleSize val="0"/>
        </c:dLbls>
        <c:gapWidth val="150"/>
        <c:shape val="cylinder"/>
        <c:axId val="285809280"/>
        <c:axId val="285815168"/>
        <c:axId val="0"/>
      </c:bar3DChart>
      <c:catAx>
        <c:axId val="285809280"/>
        <c:scaling>
          <c:orientation val="minMax"/>
        </c:scaling>
        <c:delete val="0"/>
        <c:axPos val="b"/>
        <c:numFmt formatCode="General" sourceLinked="0"/>
        <c:majorTickMark val="none"/>
        <c:minorTickMark val="none"/>
        <c:tickLblPos val="nextTo"/>
        <c:crossAx val="285815168"/>
        <c:crosses val="autoZero"/>
        <c:auto val="1"/>
        <c:lblAlgn val="ctr"/>
        <c:lblOffset val="100"/>
        <c:noMultiLvlLbl val="0"/>
      </c:catAx>
      <c:valAx>
        <c:axId val="285815168"/>
        <c:scaling>
          <c:orientation val="minMax"/>
        </c:scaling>
        <c:delete val="0"/>
        <c:axPos val="l"/>
        <c:majorGridlines/>
        <c:numFmt formatCode="General" sourceLinked="1"/>
        <c:majorTickMark val="none"/>
        <c:minorTickMark val="none"/>
        <c:tickLblPos val="nextTo"/>
        <c:crossAx val="285809280"/>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'Comparativo x mes'!$C$36</c:f>
              <c:strCache>
                <c:ptCount val="1"/>
                <c:pt idx="0">
                  <c:v>#</c:v>
                </c:pt>
              </c:strCache>
            </c:strRef>
          </c:tx>
          <c:spPr>
            <a:solidFill>
              <a:schemeClr val="accent6"/>
            </a:solidFill>
          </c:spPr>
          <c:invertIfNegative val="0"/>
          <c:cat>
            <c:strRef>
              <c:f>'Comparativo x mes'!$B$37:$B$49</c:f>
              <c:strCache>
                <c:ptCount val="13"/>
                <c:pt idx="0">
                  <c:v>Servicio </c:v>
                </c:pt>
                <c:pt idx="1">
                  <c:v>Aseo</c:v>
                </c:pt>
                <c:pt idx="2">
                  <c:v>Proyección</c:v>
                </c:pt>
                <c:pt idx="3">
                  <c:v>Tarjetas VIP</c:v>
                </c:pt>
                <c:pt idx="4">
                  <c:v>Programación</c:v>
                </c:pt>
                <c:pt idx="5">
                  <c:v>Clasificación Películas </c:v>
                </c:pt>
                <c:pt idx="6">
                  <c:v>Confitería </c:v>
                </c:pt>
                <c:pt idx="7">
                  <c:v>Precio</c:v>
                </c:pt>
                <c:pt idx="8">
                  <c:v>Compra online</c:v>
                </c:pt>
                <c:pt idx="9">
                  <c:v>Instalaciones</c:v>
                </c:pt>
                <c:pt idx="10">
                  <c:v>Parqueadero </c:v>
                </c:pt>
                <c:pt idx="11">
                  <c:v>Inseguridad </c:v>
                </c:pt>
                <c:pt idx="12">
                  <c:v>Página Web</c:v>
                </c:pt>
              </c:strCache>
            </c:strRef>
          </c:cat>
          <c:val>
            <c:numRef>
              <c:f>'Comparativo x mes'!$C$37:$C$49</c:f>
              <c:numCache>
                <c:formatCode>General</c:formatCode>
                <c:ptCount val="13"/>
                <c:pt idx="0">
                  <c:v>194</c:v>
                </c:pt>
                <c:pt idx="1">
                  <c:v>92</c:v>
                </c:pt>
                <c:pt idx="2">
                  <c:v>45</c:v>
                </c:pt>
                <c:pt idx="3">
                  <c:v>36</c:v>
                </c:pt>
                <c:pt idx="4">
                  <c:v>22</c:v>
                </c:pt>
                <c:pt idx="5">
                  <c:v>14</c:v>
                </c:pt>
                <c:pt idx="6">
                  <c:v>10</c:v>
                </c:pt>
                <c:pt idx="7">
                  <c:v>9</c:v>
                </c:pt>
                <c:pt idx="8">
                  <c:v>8</c:v>
                </c:pt>
                <c:pt idx="9">
                  <c:v>6</c:v>
                </c:pt>
                <c:pt idx="10">
                  <c:v>2</c:v>
                </c:pt>
                <c:pt idx="11">
                  <c:v>2</c:v>
                </c:pt>
                <c:pt idx="12">
                  <c:v>2</c:v>
                </c:pt>
              </c:numCache>
            </c:numRef>
          </c:val>
        </c:ser>
        <c:dLbls>
          <c:showLegendKey val="0"/>
          <c:showVal val="0"/>
          <c:showCatName val="0"/>
          <c:showSerName val="0"/>
          <c:showPercent val="0"/>
          <c:showBubbleSize val="0"/>
        </c:dLbls>
        <c:gapWidth val="150"/>
        <c:shape val="cylinder"/>
        <c:axId val="285836800"/>
        <c:axId val="285838336"/>
        <c:axId val="0"/>
      </c:bar3DChart>
      <c:catAx>
        <c:axId val="285836800"/>
        <c:scaling>
          <c:orientation val="minMax"/>
        </c:scaling>
        <c:delete val="0"/>
        <c:axPos val="b"/>
        <c:numFmt formatCode="General" sourceLinked="0"/>
        <c:majorTickMark val="none"/>
        <c:minorTickMark val="none"/>
        <c:tickLblPos val="nextTo"/>
        <c:crossAx val="285838336"/>
        <c:crosses val="autoZero"/>
        <c:auto val="1"/>
        <c:lblAlgn val="ctr"/>
        <c:lblOffset val="100"/>
        <c:noMultiLvlLbl val="0"/>
      </c:catAx>
      <c:valAx>
        <c:axId val="285838336"/>
        <c:scaling>
          <c:orientation val="minMax"/>
        </c:scaling>
        <c:delete val="0"/>
        <c:axPos val="l"/>
        <c:majorGridlines/>
        <c:numFmt formatCode="General" sourceLinked="1"/>
        <c:majorTickMark val="none"/>
        <c:minorTickMark val="none"/>
        <c:tickLblPos val="nextTo"/>
        <c:crossAx val="285836800"/>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MX"/>
              <a:t>Consolidado</a:t>
            </a:r>
            <a:r>
              <a:rPr lang="es-MX" baseline="0"/>
              <a:t> Jun - Dic 2018</a:t>
            </a:r>
            <a:endParaRPr lang="es-MX"/>
          </a:p>
        </c:rich>
      </c:tx>
      <c:layout/>
      <c:overlay val="0"/>
    </c:title>
    <c:autoTitleDeleted val="0"/>
    <c:plotArea>
      <c:layout/>
      <c:scatterChart>
        <c:scatterStyle val="lineMarker"/>
        <c:varyColors val="0"/>
        <c:ser>
          <c:idx val="0"/>
          <c:order val="0"/>
          <c:tx>
            <c:strRef>
              <c:f>'Comparativo x mes'!$O$76</c:f>
              <c:strCache>
                <c:ptCount val="1"/>
                <c:pt idx="0">
                  <c:v>Información </c:v>
                </c:pt>
              </c:strCache>
            </c:strRef>
          </c:tx>
          <c:xVal>
            <c:strRef>
              <c:f>'Comparativo x mes'!$N$77:$N$83</c:f>
              <c:strCache>
                <c:ptCount val="7"/>
                <c:pt idx="0">
                  <c:v>jun</c:v>
                </c:pt>
                <c:pt idx="1">
                  <c:v>jul</c:v>
                </c:pt>
                <c:pt idx="2">
                  <c:v>ago</c:v>
                </c:pt>
                <c:pt idx="3">
                  <c:v>sep</c:v>
                </c:pt>
                <c:pt idx="4">
                  <c:v>oct</c:v>
                </c:pt>
                <c:pt idx="5">
                  <c:v>nov</c:v>
                </c:pt>
                <c:pt idx="6">
                  <c:v>dic</c:v>
                </c:pt>
              </c:strCache>
            </c:strRef>
          </c:xVal>
          <c:yVal>
            <c:numRef>
              <c:f>'Comparativo x mes'!$O$77:$O$83</c:f>
              <c:numCache>
                <c:formatCode>General</c:formatCode>
                <c:ptCount val="7"/>
                <c:pt idx="0">
                  <c:v>140</c:v>
                </c:pt>
                <c:pt idx="1">
                  <c:v>215</c:v>
                </c:pt>
                <c:pt idx="2">
                  <c:v>176</c:v>
                </c:pt>
                <c:pt idx="3">
                  <c:v>175</c:v>
                </c:pt>
                <c:pt idx="4">
                  <c:v>168</c:v>
                </c:pt>
                <c:pt idx="5">
                  <c:v>150</c:v>
                </c:pt>
                <c:pt idx="6">
                  <c:v>121</c:v>
                </c:pt>
              </c:numCache>
            </c:numRef>
          </c:yVal>
          <c:smooth val="0"/>
        </c:ser>
        <c:ser>
          <c:idx val="1"/>
          <c:order val="1"/>
          <c:tx>
            <c:strRef>
              <c:f>'Comparativo x mes'!$P$76</c:f>
              <c:strCache>
                <c:ptCount val="1"/>
                <c:pt idx="0">
                  <c:v>Quejas</c:v>
                </c:pt>
              </c:strCache>
            </c:strRef>
          </c:tx>
          <c:xVal>
            <c:strRef>
              <c:f>'Comparativo x mes'!$N$77:$N$83</c:f>
              <c:strCache>
                <c:ptCount val="7"/>
                <c:pt idx="0">
                  <c:v>jun</c:v>
                </c:pt>
                <c:pt idx="1">
                  <c:v>jul</c:v>
                </c:pt>
                <c:pt idx="2">
                  <c:v>ago</c:v>
                </c:pt>
                <c:pt idx="3">
                  <c:v>sep</c:v>
                </c:pt>
                <c:pt idx="4">
                  <c:v>oct</c:v>
                </c:pt>
                <c:pt idx="5">
                  <c:v>nov</c:v>
                </c:pt>
                <c:pt idx="6">
                  <c:v>dic</c:v>
                </c:pt>
              </c:strCache>
            </c:strRef>
          </c:xVal>
          <c:yVal>
            <c:numRef>
              <c:f>'Comparativo x mes'!$P$77:$P$83</c:f>
              <c:numCache>
                <c:formatCode>General</c:formatCode>
                <c:ptCount val="7"/>
                <c:pt idx="0">
                  <c:v>75</c:v>
                </c:pt>
                <c:pt idx="1">
                  <c:v>99</c:v>
                </c:pt>
                <c:pt idx="2">
                  <c:v>44</c:v>
                </c:pt>
                <c:pt idx="3">
                  <c:v>37</c:v>
                </c:pt>
                <c:pt idx="4">
                  <c:v>36</c:v>
                </c:pt>
                <c:pt idx="5">
                  <c:v>52</c:v>
                </c:pt>
                <c:pt idx="6">
                  <c:v>101</c:v>
                </c:pt>
              </c:numCache>
            </c:numRef>
          </c:yVal>
          <c:smooth val="0"/>
        </c:ser>
        <c:ser>
          <c:idx val="2"/>
          <c:order val="2"/>
          <c:tx>
            <c:strRef>
              <c:f>'Comparativo x mes'!$Q$76</c:f>
              <c:strCache>
                <c:ptCount val="1"/>
                <c:pt idx="0">
                  <c:v>Sugerencias</c:v>
                </c:pt>
              </c:strCache>
            </c:strRef>
          </c:tx>
          <c:xVal>
            <c:strRef>
              <c:f>'Comparativo x mes'!$N$77:$N$83</c:f>
              <c:strCache>
                <c:ptCount val="7"/>
                <c:pt idx="0">
                  <c:v>jun</c:v>
                </c:pt>
                <c:pt idx="1">
                  <c:v>jul</c:v>
                </c:pt>
                <c:pt idx="2">
                  <c:v>ago</c:v>
                </c:pt>
                <c:pt idx="3">
                  <c:v>sep</c:v>
                </c:pt>
                <c:pt idx="4">
                  <c:v>oct</c:v>
                </c:pt>
                <c:pt idx="5">
                  <c:v>nov</c:v>
                </c:pt>
                <c:pt idx="6">
                  <c:v>dic</c:v>
                </c:pt>
              </c:strCache>
            </c:strRef>
          </c:xVal>
          <c:yVal>
            <c:numRef>
              <c:f>'Comparativo x mes'!$Q$77:$Q$83</c:f>
              <c:numCache>
                <c:formatCode>General</c:formatCode>
                <c:ptCount val="7"/>
                <c:pt idx="0">
                  <c:v>2</c:v>
                </c:pt>
                <c:pt idx="1">
                  <c:v>2</c:v>
                </c:pt>
                <c:pt idx="2">
                  <c:v>3</c:v>
                </c:pt>
                <c:pt idx="3">
                  <c:v>0</c:v>
                </c:pt>
                <c:pt idx="4">
                  <c:v>0</c:v>
                </c:pt>
                <c:pt idx="5">
                  <c:v>0</c:v>
                </c:pt>
                <c:pt idx="6">
                  <c:v>0</c:v>
                </c:pt>
              </c:numCache>
            </c:numRef>
          </c:yVal>
          <c:smooth val="0"/>
        </c:ser>
        <c:dLbls>
          <c:dLblPos val="r"/>
          <c:showLegendKey val="0"/>
          <c:showVal val="1"/>
          <c:showCatName val="1"/>
          <c:showSerName val="0"/>
          <c:showPercent val="0"/>
          <c:showBubbleSize val="0"/>
        </c:dLbls>
        <c:axId val="285752320"/>
        <c:axId val="285754112"/>
      </c:scatterChart>
      <c:valAx>
        <c:axId val="285752320"/>
        <c:scaling>
          <c:orientation val="minMax"/>
        </c:scaling>
        <c:delete val="1"/>
        <c:axPos val="b"/>
        <c:numFmt formatCode="General" sourceLinked="1"/>
        <c:majorTickMark val="out"/>
        <c:minorTickMark val="none"/>
        <c:tickLblPos val="nextTo"/>
        <c:crossAx val="285754112"/>
        <c:crosses val="autoZero"/>
        <c:crossBetween val="midCat"/>
      </c:valAx>
      <c:valAx>
        <c:axId val="285754112"/>
        <c:scaling>
          <c:orientation val="minMax"/>
        </c:scaling>
        <c:delete val="0"/>
        <c:axPos val="l"/>
        <c:majorGridlines/>
        <c:numFmt formatCode="General" sourceLinked="1"/>
        <c:majorTickMark val="out"/>
        <c:minorTickMark val="none"/>
        <c:tickLblPos val="nextTo"/>
        <c:crossAx val="28575232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MX"/>
              <a:t>Peso por tipificación</a:t>
            </a:r>
          </a:p>
        </c:rich>
      </c:tx>
      <c:overlay val="0"/>
    </c:title>
    <c:autoTitleDeleted val="0"/>
    <c:view3D>
      <c:rotX val="30"/>
      <c:rotY val="0"/>
      <c:rAngAx val="0"/>
      <c:perspective val="30"/>
    </c:view3D>
    <c:floor>
      <c:thickness val="0"/>
    </c:floor>
    <c:sideWall>
      <c:thickness val="0"/>
    </c:sideWall>
    <c:backWall>
      <c:thickness val="0"/>
    </c:backWall>
    <c:plotArea>
      <c:layout/>
      <c:pie3DChart>
        <c:varyColors val="1"/>
        <c:ser>
          <c:idx val="1"/>
          <c:order val="1"/>
          <c:dLbls>
            <c:showLegendKey val="0"/>
            <c:showVal val="0"/>
            <c:showCatName val="0"/>
            <c:showSerName val="0"/>
            <c:showPercent val="1"/>
            <c:showBubbleSize val="0"/>
            <c:showLeaderLines val="1"/>
          </c:dLbls>
          <c:cat>
            <c:strRef>
              <c:f>Hoja1!$D$3:$D$6</c:f>
              <c:strCache>
                <c:ptCount val="4"/>
                <c:pt idx="0">
                  <c:v>Información </c:v>
                </c:pt>
                <c:pt idx="1">
                  <c:v>PQR Medellín</c:v>
                </c:pt>
                <c:pt idx="2">
                  <c:v>Quejas</c:v>
                </c:pt>
                <c:pt idx="3">
                  <c:v>Sugerencias</c:v>
                </c:pt>
              </c:strCache>
            </c:strRef>
          </c:cat>
          <c:val>
            <c:numRef>
              <c:f>Hoja1!$F$3:$F$6</c:f>
              <c:numCache>
                <c:formatCode>0.00%</c:formatCode>
                <c:ptCount val="4"/>
                <c:pt idx="0">
                  <c:v>0.58180894308943087</c:v>
                </c:pt>
                <c:pt idx="1">
                  <c:v>0.18902439024390244</c:v>
                </c:pt>
                <c:pt idx="2">
                  <c:v>0.22560975609756098</c:v>
                </c:pt>
                <c:pt idx="3">
                  <c:v>3.5569105691056909E-3</c:v>
                </c:pt>
              </c:numCache>
            </c:numRef>
          </c:val>
        </c:ser>
        <c:ser>
          <c:idx val="0"/>
          <c:order val="0"/>
          <c:dLbls>
            <c:showLegendKey val="0"/>
            <c:showVal val="0"/>
            <c:showCatName val="0"/>
            <c:showSerName val="0"/>
            <c:showPercent val="1"/>
            <c:showBubbleSize val="0"/>
            <c:showLeaderLines val="1"/>
          </c:dLbls>
          <c:cat>
            <c:strRef>
              <c:f>Hoja1!$D$3:$D$6</c:f>
              <c:strCache>
                <c:ptCount val="4"/>
                <c:pt idx="0">
                  <c:v>Información </c:v>
                </c:pt>
                <c:pt idx="1">
                  <c:v>PQR Medellín</c:v>
                </c:pt>
                <c:pt idx="2">
                  <c:v>Quejas</c:v>
                </c:pt>
                <c:pt idx="3">
                  <c:v>Sugerencias</c:v>
                </c:pt>
              </c:strCache>
            </c:strRef>
          </c:cat>
          <c:val>
            <c:numRef>
              <c:f>Hoja1!$E$3:$E$6</c:f>
            </c:numRef>
          </c:val>
        </c:ser>
        <c:dLbls>
          <c:showLegendKey val="0"/>
          <c:showVal val="0"/>
          <c:showCatName val="0"/>
          <c:showSerName val="0"/>
          <c:showPercent val="1"/>
          <c:showBubbleSize val="0"/>
          <c:showLeaderLines val="1"/>
        </c:dLbls>
      </c:pie3DChart>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MX"/>
              <a:t>Detalle x</a:t>
            </a:r>
            <a:r>
              <a:rPr lang="es-MX" baseline="0"/>
              <a:t> teatro</a:t>
            </a:r>
            <a:endParaRPr lang="es-MX"/>
          </a:p>
        </c:rich>
      </c:tx>
      <c:overlay val="0"/>
    </c:title>
    <c:autoTitleDeleted val="0"/>
    <c:plotArea>
      <c:layout/>
      <c:barChart>
        <c:barDir val="col"/>
        <c:grouping val="clustered"/>
        <c:varyColors val="0"/>
        <c:ser>
          <c:idx val="0"/>
          <c:order val="0"/>
          <c:tx>
            <c:strRef>
              <c:f>'Gráficas Jun'!$X$2</c:f>
              <c:strCache>
                <c:ptCount val="1"/>
                <c:pt idx="0">
                  <c:v>Información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Jun'!$W$3:$W$19</c:f>
              <c:strCache>
                <c:ptCount val="17"/>
                <c:pt idx="0">
                  <c:v>Sin Detalle </c:v>
                </c:pt>
                <c:pt idx="1">
                  <c:v>Suba</c:v>
                </c:pt>
                <c:pt idx="2">
                  <c:v>Villavicencio</c:v>
                </c:pt>
                <c:pt idx="3">
                  <c:v>Alamos </c:v>
                </c:pt>
                <c:pt idx="4">
                  <c:v>Tintal</c:v>
                </c:pt>
                <c:pt idx="5">
                  <c:v>Occidente</c:v>
                </c:pt>
                <c:pt idx="6">
                  <c:v>Salitre</c:v>
                </c:pt>
                <c:pt idx="7">
                  <c:v>Palatino</c:v>
                </c:pt>
                <c:pt idx="8">
                  <c:v>Imax</c:v>
                </c:pt>
                <c:pt idx="9">
                  <c:v>Iwana</c:v>
                </c:pt>
                <c:pt idx="10">
                  <c:v>Plazuela</c:v>
                </c:pt>
                <c:pt idx="11">
                  <c:v>Américas</c:v>
                </c:pt>
                <c:pt idx="12">
                  <c:v>Tunal</c:v>
                </c:pt>
                <c:pt idx="13">
                  <c:v>Bima </c:v>
                </c:pt>
                <c:pt idx="14">
                  <c:v>Bulevar</c:v>
                </c:pt>
                <c:pt idx="15">
                  <c:v>Sabana</c:v>
                </c:pt>
                <c:pt idx="16">
                  <c:v>Unisur</c:v>
                </c:pt>
              </c:strCache>
            </c:strRef>
          </c:cat>
          <c:val>
            <c:numRef>
              <c:f>'Gráficas Jun'!$X$3:$X$19</c:f>
              <c:numCache>
                <c:formatCode>General</c:formatCode>
                <c:ptCount val="17"/>
                <c:pt idx="0">
                  <c:v>71</c:v>
                </c:pt>
                <c:pt idx="1">
                  <c:v>8</c:v>
                </c:pt>
                <c:pt idx="2">
                  <c:v>11</c:v>
                </c:pt>
                <c:pt idx="3">
                  <c:v>5</c:v>
                </c:pt>
                <c:pt idx="4">
                  <c:v>7</c:v>
                </c:pt>
                <c:pt idx="5">
                  <c:v>4</c:v>
                </c:pt>
                <c:pt idx="6">
                  <c:v>4</c:v>
                </c:pt>
                <c:pt idx="7">
                  <c:v>0</c:v>
                </c:pt>
                <c:pt idx="8">
                  <c:v>3</c:v>
                </c:pt>
                <c:pt idx="9">
                  <c:v>4</c:v>
                </c:pt>
                <c:pt idx="10">
                  <c:v>5</c:v>
                </c:pt>
                <c:pt idx="11">
                  <c:v>2</c:v>
                </c:pt>
                <c:pt idx="12">
                  <c:v>4</c:v>
                </c:pt>
                <c:pt idx="13">
                  <c:v>3</c:v>
                </c:pt>
                <c:pt idx="14">
                  <c:v>4</c:v>
                </c:pt>
                <c:pt idx="15">
                  <c:v>3</c:v>
                </c:pt>
                <c:pt idx="16">
                  <c:v>1</c:v>
                </c:pt>
              </c:numCache>
            </c:numRef>
          </c:val>
        </c:ser>
        <c:ser>
          <c:idx val="1"/>
          <c:order val="1"/>
          <c:tx>
            <c:strRef>
              <c:f>'Gráficas Jun'!$Y$2</c:f>
              <c:strCache>
                <c:ptCount val="1"/>
                <c:pt idx="0">
                  <c:v>Queja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Jun'!$W$3:$W$19</c:f>
              <c:strCache>
                <c:ptCount val="17"/>
                <c:pt idx="0">
                  <c:v>Sin Detalle </c:v>
                </c:pt>
                <c:pt idx="1">
                  <c:v>Suba</c:v>
                </c:pt>
                <c:pt idx="2">
                  <c:v>Villavicencio</c:v>
                </c:pt>
                <c:pt idx="3">
                  <c:v>Alamos </c:v>
                </c:pt>
                <c:pt idx="4">
                  <c:v>Tintal</c:v>
                </c:pt>
                <c:pt idx="5">
                  <c:v>Occidente</c:v>
                </c:pt>
                <c:pt idx="6">
                  <c:v>Salitre</c:v>
                </c:pt>
                <c:pt idx="7">
                  <c:v>Palatino</c:v>
                </c:pt>
                <c:pt idx="8">
                  <c:v>Imax</c:v>
                </c:pt>
                <c:pt idx="9">
                  <c:v>Iwana</c:v>
                </c:pt>
                <c:pt idx="10">
                  <c:v>Plazuela</c:v>
                </c:pt>
                <c:pt idx="11">
                  <c:v>Américas</c:v>
                </c:pt>
                <c:pt idx="12">
                  <c:v>Tunal</c:v>
                </c:pt>
                <c:pt idx="13">
                  <c:v>Bima </c:v>
                </c:pt>
                <c:pt idx="14">
                  <c:v>Bulevar</c:v>
                </c:pt>
                <c:pt idx="15">
                  <c:v>Sabana</c:v>
                </c:pt>
                <c:pt idx="16">
                  <c:v>Unisur</c:v>
                </c:pt>
              </c:strCache>
            </c:strRef>
          </c:cat>
          <c:val>
            <c:numRef>
              <c:f>'Gráficas Jun'!$Y$3:$Y$19</c:f>
              <c:numCache>
                <c:formatCode>General</c:formatCode>
                <c:ptCount val="17"/>
                <c:pt idx="0">
                  <c:v>6</c:v>
                </c:pt>
                <c:pt idx="1">
                  <c:v>11</c:v>
                </c:pt>
                <c:pt idx="2">
                  <c:v>2</c:v>
                </c:pt>
                <c:pt idx="3">
                  <c:v>6</c:v>
                </c:pt>
                <c:pt idx="4">
                  <c:v>3</c:v>
                </c:pt>
                <c:pt idx="5">
                  <c:v>4</c:v>
                </c:pt>
                <c:pt idx="6">
                  <c:v>4</c:v>
                </c:pt>
                <c:pt idx="7">
                  <c:v>7</c:v>
                </c:pt>
                <c:pt idx="8">
                  <c:v>3</c:v>
                </c:pt>
                <c:pt idx="9">
                  <c:v>3</c:v>
                </c:pt>
                <c:pt idx="10">
                  <c:v>2</c:v>
                </c:pt>
                <c:pt idx="11">
                  <c:v>4</c:v>
                </c:pt>
                <c:pt idx="12">
                  <c:v>2</c:v>
                </c:pt>
                <c:pt idx="13">
                  <c:v>2</c:v>
                </c:pt>
                <c:pt idx="14">
                  <c:v>1</c:v>
                </c:pt>
                <c:pt idx="15">
                  <c:v>0</c:v>
                </c:pt>
                <c:pt idx="16">
                  <c:v>0</c:v>
                </c:pt>
              </c:numCache>
            </c:numRef>
          </c:val>
        </c:ser>
        <c:ser>
          <c:idx val="2"/>
          <c:order val="2"/>
          <c:tx>
            <c:strRef>
              <c:f>'Gráficas Jun'!$Z$2</c:f>
              <c:strCache>
                <c:ptCount val="1"/>
                <c:pt idx="0">
                  <c:v>Sugerencia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Jun'!$W$3:$W$19</c:f>
              <c:strCache>
                <c:ptCount val="17"/>
                <c:pt idx="0">
                  <c:v>Sin Detalle </c:v>
                </c:pt>
                <c:pt idx="1">
                  <c:v>Suba</c:v>
                </c:pt>
                <c:pt idx="2">
                  <c:v>Villavicencio</c:v>
                </c:pt>
                <c:pt idx="3">
                  <c:v>Alamos </c:v>
                </c:pt>
                <c:pt idx="4">
                  <c:v>Tintal</c:v>
                </c:pt>
                <c:pt idx="5">
                  <c:v>Occidente</c:v>
                </c:pt>
                <c:pt idx="6">
                  <c:v>Salitre</c:v>
                </c:pt>
                <c:pt idx="7">
                  <c:v>Palatino</c:v>
                </c:pt>
                <c:pt idx="8">
                  <c:v>Imax</c:v>
                </c:pt>
                <c:pt idx="9">
                  <c:v>Iwana</c:v>
                </c:pt>
                <c:pt idx="10">
                  <c:v>Plazuela</c:v>
                </c:pt>
                <c:pt idx="11">
                  <c:v>Américas</c:v>
                </c:pt>
                <c:pt idx="12">
                  <c:v>Tunal</c:v>
                </c:pt>
                <c:pt idx="13">
                  <c:v>Bima </c:v>
                </c:pt>
                <c:pt idx="14">
                  <c:v>Bulevar</c:v>
                </c:pt>
                <c:pt idx="15">
                  <c:v>Sabana</c:v>
                </c:pt>
                <c:pt idx="16">
                  <c:v>Unisur</c:v>
                </c:pt>
              </c:strCache>
            </c:strRef>
          </c:cat>
          <c:val>
            <c:numRef>
              <c:f>'Gráficas Jun'!$Z$3:$Z$19</c:f>
              <c:numCache>
                <c:formatCode>General</c:formatCode>
                <c:ptCount val="17"/>
                <c:pt idx="0">
                  <c:v>0</c:v>
                </c:pt>
                <c:pt idx="1">
                  <c:v>0</c:v>
                </c:pt>
                <c:pt idx="2">
                  <c:v>0</c:v>
                </c:pt>
                <c:pt idx="3">
                  <c:v>0</c:v>
                </c:pt>
                <c:pt idx="4">
                  <c:v>0</c:v>
                </c:pt>
                <c:pt idx="5">
                  <c:v>1</c:v>
                </c:pt>
                <c:pt idx="6">
                  <c:v>0</c:v>
                </c:pt>
                <c:pt idx="7">
                  <c:v>0</c:v>
                </c:pt>
                <c:pt idx="8">
                  <c:v>1</c:v>
                </c:pt>
                <c:pt idx="9">
                  <c:v>0</c:v>
                </c:pt>
                <c:pt idx="10">
                  <c:v>0</c:v>
                </c:pt>
                <c:pt idx="11">
                  <c:v>0</c:v>
                </c:pt>
                <c:pt idx="12">
                  <c:v>0</c:v>
                </c:pt>
                <c:pt idx="13">
                  <c:v>0</c:v>
                </c:pt>
                <c:pt idx="14">
                  <c:v>0</c:v>
                </c:pt>
                <c:pt idx="15">
                  <c:v>0</c:v>
                </c:pt>
                <c:pt idx="16">
                  <c:v>0</c:v>
                </c:pt>
              </c:numCache>
            </c:numRef>
          </c:val>
        </c:ser>
        <c:dLbls>
          <c:showLegendKey val="0"/>
          <c:showVal val="0"/>
          <c:showCatName val="0"/>
          <c:showSerName val="0"/>
          <c:showPercent val="0"/>
          <c:showBubbleSize val="0"/>
        </c:dLbls>
        <c:gapWidth val="75"/>
        <c:axId val="283665152"/>
        <c:axId val="283666688"/>
      </c:barChart>
      <c:catAx>
        <c:axId val="283665152"/>
        <c:scaling>
          <c:orientation val="minMax"/>
        </c:scaling>
        <c:delete val="0"/>
        <c:axPos val="b"/>
        <c:numFmt formatCode="General" sourceLinked="0"/>
        <c:majorTickMark val="none"/>
        <c:minorTickMark val="none"/>
        <c:tickLblPos val="nextTo"/>
        <c:crossAx val="283666688"/>
        <c:crosses val="autoZero"/>
        <c:auto val="1"/>
        <c:lblAlgn val="ctr"/>
        <c:lblOffset val="100"/>
        <c:noMultiLvlLbl val="0"/>
      </c:catAx>
      <c:valAx>
        <c:axId val="283666688"/>
        <c:scaling>
          <c:logBase val="5"/>
          <c:orientation val="minMax"/>
          <c:max val="40"/>
          <c:min val="1"/>
        </c:scaling>
        <c:delete val="0"/>
        <c:axPos val="l"/>
        <c:majorGridlines/>
        <c:numFmt formatCode="General" sourceLinked="1"/>
        <c:majorTickMark val="none"/>
        <c:minorTickMark val="none"/>
        <c:tickLblPos val="nextTo"/>
        <c:crossAx val="28366515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MX" sz="1800" b="1" i="0" baseline="0">
                <a:effectLst/>
              </a:rPr>
              <a:t>TIP: Información </a:t>
            </a:r>
            <a:endParaRPr lang="es-ES">
              <a:effectLst/>
            </a:endParaRPr>
          </a:p>
        </c:rich>
      </c:tx>
      <c:layout>
        <c:manualLayout>
          <c:xMode val="edge"/>
          <c:yMode val="edge"/>
          <c:x val="0.39918350064837382"/>
          <c:y val="2.4691358024691357E-2"/>
        </c:manualLayout>
      </c:layout>
      <c:overlay val="1"/>
    </c:title>
    <c:autoTitleDeleted val="0"/>
    <c:plotArea>
      <c:layout>
        <c:manualLayout>
          <c:layoutTarget val="inner"/>
          <c:xMode val="edge"/>
          <c:yMode val="edge"/>
          <c:x val="0.19488399551221131"/>
          <c:y val="0.22633744855967078"/>
          <c:w val="0.78650348581698104"/>
          <c:h val="0.72839506172839508"/>
        </c:manualLayout>
      </c:layout>
      <c:barChart>
        <c:barDir val="bar"/>
        <c:grouping val="clustered"/>
        <c:varyColors val="0"/>
        <c:ser>
          <c:idx val="0"/>
          <c:order val="0"/>
          <c:spPr>
            <a:solidFill>
              <a:srgbClr val="A3C167"/>
            </a:solidFill>
          </c:spPr>
          <c:invertIfNegative val="0"/>
          <c:dLbls>
            <c:dLbl>
              <c:idx val="0"/>
              <c:layout>
                <c:manualLayout>
                  <c:x val="6.9444444444444441E-3"/>
                  <c:y val="0"/>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2"/>
              <c:layout>
                <c:manualLayout>
                  <c:x val="6.9444444444444441E-3"/>
                  <c:y val="0"/>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Jun'!$I$2:$I$10</c:f>
              <c:strCache>
                <c:ptCount val="9"/>
                <c:pt idx="0">
                  <c:v>Precios y Horarios</c:v>
                </c:pt>
                <c:pt idx="1">
                  <c:v>Tarjeta VIP</c:v>
                </c:pt>
                <c:pt idx="2">
                  <c:v>Ventas Empresariales </c:v>
                </c:pt>
                <c:pt idx="3">
                  <c:v>Clasificación películas </c:v>
                </c:pt>
                <c:pt idx="4">
                  <c:v>Corporativa</c:v>
                </c:pt>
                <c:pt idx="5">
                  <c:v>Medios de Pago</c:v>
                </c:pt>
                <c:pt idx="6">
                  <c:v>Pauta </c:v>
                </c:pt>
                <c:pt idx="7">
                  <c:v>Boletería </c:v>
                </c:pt>
                <c:pt idx="8">
                  <c:v>Convenio parqueaderos </c:v>
                </c:pt>
              </c:strCache>
            </c:strRef>
          </c:cat>
          <c:val>
            <c:numRef>
              <c:f>'Gráficas Jun'!$K$2:$K$10</c:f>
              <c:numCache>
                <c:formatCode>General</c:formatCode>
                <c:ptCount val="9"/>
                <c:pt idx="0">
                  <c:v>56</c:v>
                </c:pt>
                <c:pt idx="1">
                  <c:v>42</c:v>
                </c:pt>
                <c:pt idx="2">
                  <c:v>15</c:v>
                </c:pt>
                <c:pt idx="3">
                  <c:v>14</c:v>
                </c:pt>
                <c:pt idx="4">
                  <c:v>6</c:v>
                </c:pt>
                <c:pt idx="5">
                  <c:v>3</c:v>
                </c:pt>
                <c:pt idx="6">
                  <c:v>2</c:v>
                </c:pt>
                <c:pt idx="7">
                  <c:v>1</c:v>
                </c:pt>
                <c:pt idx="8">
                  <c:v>1</c:v>
                </c:pt>
              </c:numCache>
            </c:numRef>
          </c:val>
        </c:ser>
        <c:ser>
          <c:idx val="1"/>
          <c:order val="1"/>
          <c:tx>
            <c:v>copia</c:v>
          </c:tx>
          <c:spPr>
            <a:noFill/>
            <a:ln>
              <a:noFill/>
            </a:ln>
          </c:spPr>
          <c:invertIfNegative val="0"/>
          <c:dLbls>
            <c:spPr>
              <a:noFill/>
              <a:ln>
                <a:noFill/>
              </a:ln>
              <a:effectLst/>
            </c:spPr>
            <c:txPr>
              <a:bodyPr rot="0" anchor="t" anchorCtr="0"/>
              <a:lstStyle/>
              <a:p>
                <a:pPr>
                  <a:defRPr>
                    <a:solidFill>
                      <a:schemeClr val="tx1"/>
                    </a:solidFill>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Jun'!$I$2:$I$10</c:f>
              <c:strCache>
                <c:ptCount val="9"/>
                <c:pt idx="0">
                  <c:v>Precios y Horarios</c:v>
                </c:pt>
                <c:pt idx="1">
                  <c:v>Tarjeta VIP</c:v>
                </c:pt>
                <c:pt idx="2">
                  <c:v>Ventas Empresariales </c:v>
                </c:pt>
                <c:pt idx="3">
                  <c:v>Clasificación películas </c:v>
                </c:pt>
                <c:pt idx="4">
                  <c:v>Corporativa</c:v>
                </c:pt>
                <c:pt idx="5">
                  <c:v>Medios de Pago</c:v>
                </c:pt>
                <c:pt idx="6">
                  <c:v>Pauta </c:v>
                </c:pt>
                <c:pt idx="7">
                  <c:v>Boletería </c:v>
                </c:pt>
                <c:pt idx="8">
                  <c:v>Convenio parqueaderos </c:v>
                </c:pt>
              </c:strCache>
            </c:strRef>
          </c:cat>
          <c:val>
            <c:numRef>
              <c:f>'Gráficas Jun'!$J$9:$J$10</c:f>
              <c:numCache>
                <c:formatCode>0%</c:formatCode>
                <c:ptCount val="2"/>
                <c:pt idx="0">
                  <c:v>7.1428571428571426E-3</c:v>
                </c:pt>
                <c:pt idx="1">
                  <c:v>7.1428571428571426E-3</c:v>
                </c:pt>
              </c:numCache>
            </c:numRef>
          </c:val>
        </c:ser>
        <c:dLbls>
          <c:showLegendKey val="0"/>
          <c:showVal val="0"/>
          <c:showCatName val="0"/>
          <c:showSerName val="0"/>
          <c:showPercent val="0"/>
          <c:showBubbleSize val="0"/>
        </c:dLbls>
        <c:gapWidth val="106"/>
        <c:overlap val="95"/>
        <c:axId val="283312128"/>
        <c:axId val="283313664"/>
      </c:barChart>
      <c:catAx>
        <c:axId val="283312128"/>
        <c:scaling>
          <c:orientation val="minMax"/>
        </c:scaling>
        <c:delete val="0"/>
        <c:axPos val="l"/>
        <c:numFmt formatCode="General" sourceLinked="0"/>
        <c:majorTickMark val="none"/>
        <c:minorTickMark val="none"/>
        <c:tickLblPos val="nextTo"/>
        <c:crossAx val="283313664"/>
        <c:crosses val="autoZero"/>
        <c:auto val="1"/>
        <c:lblAlgn val="ctr"/>
        <c:lblOffset val="100"/>
        <c:noMultiLvlLbl val="0"/>
      </c:catAx>
      <c:valAx>
        <c:axId val="283313664"/>
        <c:scaling>
          <c:orientation val="minMax"/>
        </c:scaling>
        <c:delete val="1"/>
        <c:axPos val="b"/>
        <c:numFmt formatCode="General" sourceLinked="1"/>
        <c:majorTickMark val="none"/>
        <c:minorTickMark val="none"/>
        <c:tickLblPos val="nextTo"/>
        <c:crossAx val="283312128"/>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a:pPr>
            <a:r>
              <a:rPr lang="es-MX"/>
              <a:t>TIP: Sugerencia</a:t>
            </a:r>
          </a:p>
        </c:rich>
      </c:tx>
      <c:overlay val="0"/>
    </c:title>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tx>
            <c:strRef>
              <c:f>'Gráficas Jul'!$O$2:$P$2</c:f>
              <c:strCache>
                <c:ptCount val="1"/>
                <c:pt idx="0">
                  <c:v>Sugerencia  General</c:v>
                </c:pt>
              </c:strCache>
            </c:strRef>
          </c:tx>
          <c:invertIfNegative val="0"/>
          <c:dLbls>
            <c:dLbl>
              <c:idx val="0"/>
              <c:layout>
                <c:manualLayout>
                  <c:x val="4.4444444444444446E-2"/>
                  <c:y val="8.4875562720133283E-17"/>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'Gráficas Jul'!$T$2</c:f>
              <c:numCache>
                <c:formatCode>0%</c:formatCode>
                <c:ptCount val="1"/>
                <c:pt idx="0">
                  <c:v>0.5</c:v>
                </c:pt>
              </c:numCache>
            </c:numRef>
          </c:val>
        </c:ser>
        <c:ser>
          <c:idx val="1"/>
          <c:order val="1"/>
          <c:tx>
            <c:strRef>
              <c:f>'Gráficas Jul'!$O$3:$P$3</c:f>
              <c:strCache>
                <c:ptCount val="1"/>
                <c:pt idx="0">
                  <c:v>Sugerencia  Felicitació</c:v>
                </c:pt>
              </c:strCache>
            </c:strRef>
          </c:tx>
          <c:invertIfNegative val="0"/>
          <c:dPt>
            <c:idx val="0"/>
            <c:invertIfNegative val="0"/>
            <c:bubble3D val="0"/>
            <c:spPr>
              <a:solidFill>
                <a:schemeClr val="accent2"/>
              </a:solidFill>
            </c:spPr>
          </c:dPt>
          <c:dLbls>
            <c:dLbl>
              <c:idx val="0"/>
              <c:layout>
                <c:manualLayout>
                  <c:x val="3.888888888888889E-2"/>
                  <c:y val="0"/>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'Gráficas Jul'!$T$3</c:f>
              <c:numCache>
                <c:formatCode>0%</c:formatCode>
                <c:ptCount val="1"/>
                <c:pt idx="0">
                  <c:v>0.5</c:v>
                </c:pt>
              </c:numCache>
            </c:numRef>
          </c:val>
        </c:ser>
        <c:dLbls>
          <c:showLegendKey val="0"/>
          <c:showVal val="1"/>
          <c:showCatName val="0"/>
          <c:showSerName val="0"/>
          <c:showPercent val="0"/>
          <c:showBubbleSize val="0"/>
        </c:dLbls>
        <c:gapWidth val="150"/>
        <c:shape val="box"/>
        <c:axId val="283547136"/>
        <c:axId val="283548672"/>
        <c:axId val="0"/>
      </c:bar3DChart>
      <c:catAx>
        <c:axId val="283547136"/>
        <c:scaling>
          <c:orientation val="minMax"/>
        </c:scaling>
        <c:delete val="1"/>
        <c:axPos val="l"/>
        <c:majorTickMark val="none"/>
        <c:minorTickMark val="none"/>
        <c:tickLblPos val="nextTo"/>
        <c:crossAx val="283548672"/>
        <c:crosses val="autoZero"/>
        <c:auto val="1"/>
        <c:lblAlgn val="ctr"/>
        <c:lblOffset val="100"/>
        <c:noMultiLvlLbl val="0"/>
      </c:catAx>
      <c:valAx>
        <c:axId val="283548672"/>
        <c:scaling>
          <c:orientation val="minMax"/>
        </c:scaling>
        <c:delete val="1"/>
        <c:axPos val="b"/>
        <c:numFmt formatCode="0%" sourceLinked="1"/>
        <c:majorTickMark val="none"/>
        <c:minorTickMark val="none"/>
        <c:tickLblPos val="nextTo"/>
        <c:crossAx val="283547136"/>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MX"/>
              <a:t>Detalle x</a:t>
            </a:r>
            <a:r>
              <a:rPr lang="es-MX" baseline="0"/>
              <a:t> teatro</a:t>
            </a:r>
            <a:endParaRPr lang="es-MX"/>
          </a:p>
        </c:rich>
      </c:tx>
      <c:overlay val="0"/>
    </c:title>
    <c:autoTitleDeleted val="0"/>
    <c:plotArea>
      <c:layout/>
      <c:barChart>
        <c:barDir val="col"/>
        <c:grouping val="clustered"/>
        <c:varyColors val="0"/>
        <c:ser>
          <c:idx val="0"/>
          <c:order val="0"/>
          <c:tx>
            <c:strRef>
              <c:f>'Gráficas Jul'!$AD$2</c:f>
              <c:strCache>
                <c:ptCount val="1"/>
                <c:pt idx="0">
                  <c:v>Información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Jul'!$AC$3:$AC$20</c:f>
              <c:strCache>
                <c:ptCount val="18"/>
                <c:pt idx="0">
                  <c:v>Sin Detalle </c:v>
                </c:pt>
                <c:pt idx="1">
                  <c:v>Suba</c:v>
                </c:pt>
                <c:pt idx="2">
                  <c:v>Villavicencio</c:v>
                </c:pt>
                <c:pt idx="3">
                  <c:v>Alamos </c:v>
                </c:pt>
                <c:pt idx="4">
                  <c:v>Tintal</c:v>
                </c:pt>
                <c:pt idx="5">
                  <c:v>Occidente</c:v>
                </c:pt>
                <c:pt idx="7">
                  <c:v>Salitre</c:v>
                </c:pt>
                <c:pt idx="8">
                  <c:v>Palatino</c:v>
                </c:pt>
                <c:pt idx="9">
                  <c:v>Imax</c:v>
                </c:pt>
                <c:pt idx="10">
                  <c:v>Iwana</c:v>
                </c:pt>
                <c:pt idx="11">
                  <c:v>Plazuela</c:v>
                </c:pt>
                <c:pt idx="12">
                  <c:v>Américas</c:v>
                </c:pt>
                <c:pt idx="13">
                  <c:v>Tunal</c:v>
                </c:pt>
                <c:pt idx="14">
                  <c:v>Bima </c:v>
                </c:pt>
                <c:pt idx="15">
                  <c:v>Bulevar</c:v>
                </c:pt>
                <c:pt idx="16">
                  <c:v>Sabana</c:v>
                </c:pt>
                <c:pt idx="17">
                  <c:v>Unisur</c:v>
                </c:pt>
              </c:strCache>
            </c:strRef>
          </c:cat>
          <c:val>
            <c:numRef>
              <c:f>'Gráficas Jul'!$AD$3:$AD$20</c:f>
              <c:numCache>
                <c:formatCode>General</c:formatCode>
                <c:ptCount val="18"/>
                <c:pt idx="0">
                  <c:v>90</c:v>
                </c:pt>
                <c:pt idx="1">
                  <c:v>8</c:v>
                </c:pt>
                <c:pt idx="2">
                  <c:v>10</c:v>
                </c:pt>
                <c:pt idx="3">
                  <c:v>3</c:v>
                </c:pt>
                <c:pt idx="4">
                  <c:v>3</c:v>
                </c:pt>
                <c:pt idx="5">
                  <c:v>1</c:v>
                </c:pt>
                <c:pt idx="7">
                  <c:v>1</c:v>
                </c:pt>
                <c:pt idx="8">
                  <c:v>1</c:v>
                </c:pt>
                <c:pt idx="9">
                  <c:v>1</c:v>
                </c:pt>
                <c:pt idx="10">
                  <c:v>0</c:v>
                </c:pt>
                <c:pt idx="11">
                  <c:v>8</c:v>
                </c:pt>
                <c:pt idx="12">
                  <c:v>3</c:v>
                </c:pt>
                <c:pt idx="13">
                  <c:v>5</c:v>
                </c:pt>
                <c:pt idx="14">
                  <c:v>1</c:v>
                </c:pt>
                <c:pt idx="15">
                  <c:v>0</c:v>
                </c:pt>
                <c:pt idx="16">
                  <c:v>6</c:v>
                </c:pt>
                <c:pt idx="17">
                  <c:v>5</c:v>
                </c:pt>
              </c:numCache>
            </c:numRef>
          </c:val>
        </c:ser>
        <c:ser>
          <c:idx val="1"/>
          <c:order val="1"/>
          <c:tx>
            <c:strRef>
              <c:f>'Gráficas Jul'!$AE$2</c:f>
              <c:strCache>
                <c:ptCount val="1"/>
                <c:pt idx="0">
                  <c:v>Queja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Jul'!$AC$3:$AC$20</c:f>
              <c:strCache>
                <c:ptCount val="18"/>
                <c:pt idx="0">
                  <c:v>Sin Detalle </c:v>
                </c:pt>
                <c:pt idx="1">
                  <c:v>Suba</c:v>
                </c:pt>
                <c:pt idx="2">
                  <c:v>Villavicencio</c:v>
                </c:pt>
                <c:pt idx="3">
                  <c:v>Alamos </c:v>
                </c:pt>
                <c:pt idx="4">
                  <c:v>Tintal</c:v>
                </c:pt>
                <c:pt idx="5">
                  <c:v>Occidente</c:v>
                </c:pt>
                <c:pt idx="7">
                  <c:v>Salitre</c:v>
                </c:pt>
                <c:pt idx="8">
                  <c:v>Palatino</c:v>
                </c:pt>
                <c:pt idx="9">
                  <c:v>Imax</c:v>
                </c:pt>
                <c:pt idx="10">
                  <c:v>Iwana</c:v>
                </c:pt>
                <c:pt idx="11">
                  <c:v>Plazuela</c:v>
                </c:pt>
                <c:pt idx="12">
                  <c:v>Américas</c:v>
                </c:pt>
                <c:pt idx="13">
                  <c:v>Tunal</c:v>
                </c:pt>
                <c:pt idx="14">
                  <c:v>Bima </c:v>
                </c:pt>
                <c:pt idx="15">
                  <c:v>Bulevar</c:v>
                </c:pt>
                <c:pt idx="16">
                  <c:v>Sabana</c:v>
                </c:pt>
                <c:pt idx="17">
                  <c:v>Unisur</c:v>
                </c:pt>
              </c:strCache>
            </c:strRef>
          </c:cat>
          <c:val>
            <c:numRef>
              <c:f>'Gráficas Jul'!$AE$3:$AE$20</c:f>
              <c:numCache>
                <c:formatCode>General</c:formatCode>
                <c:ptCount val="18"/>
                <c:pt idx="0">
                  <c:v>11</c:v>
                </c:pt>
                <c:pt idx="1">
                  <c:v>2</c:v>
                </c:pt>
                <c:pt idx="2">
                  <c:v>0</c:v>
                </c:pt>
                <c:pt idx="3">
                  <c:v>4</c:v>
                </c:pt>
                <c:pt idx="4">
                  <c:v>5</c:v>
                </c:pt>
                <c:pt idx="5">
                  <c:v>2</c:v>
                </c:pt>
                <c:pt idx="7">
                  <c:v>4</c:v>
                </c:pt>
                <c:pt idx="8">
                  <c:v>2</c:v>
                </c:pt>
                <c:pt idx="9">
                  <c:v>5</c:v>
                </c:pt>
                <c:pt idx="10">
                  <c:v>2</c:v>
                </c:pt>
                <c:pt idx="11">
                  <c:v>1</c:v>
                </c:pt>
                <c:pt idx="12">
                  <c:v>5</c:v>
                </c:pt>
                <c:pt idx="13">
                  <c:v>6</c:v>
                </c:pt>
                <c:pt idx="14">
                  <c:v>1</c:v>
                </c:pt>
                <c:pt idx="15">
                  <c:v>1</c:v>
                </c:pt>
                <c:pt idx="16">
                  <c:v>2</c:v>
                </c:pt>
                <c:pt idx="17">
                  <c:v>4</c:v>
                </c:pt>
              </c:numCache>
            </c:numRef>
          </c:val>
        </c:ser>
        <c:ser>
          <c:idx val="2"/>
          <c:order val="2"/>
          <c:tx>
            <c:strRef>
              <c:f>'Gráficas Jul'!$AF$2</c:f>
              <c:strCache>
                <c:ptCount val="1"/>
                <c:pt idx="0">
                  <c:v>Sugerencia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Jul'!$AC$3:$AC$20</c:f>
              <c:strCache>
                <c:ptCount val="18"/>
                <c:pt idx="0">
                  <c:v>Sin Detalle </c:v>
                </c:pt>
                <c:pt idx="1">
                  <c:v>Suba</c:v>
                </c:pt>
                <c:pt idx="2">
                  <c:v>Villavicencio</c:v>
                </c:pt>
                <c:pt idx="3">
                  <c:v>Alamos </c:v>
                </c:pt>
                <c:pt idx="4">
                  <c:v>Tintal</c:v>
                </c:pt>
                <c:pt idx="5">
                  <c:v>Occidente</c:v>
                </c:pt>
                <c:pt idx="7">
                  <c:v>Salitre</c:v>
                </c:pt>
                <c:pt idx="8">
                  <c:v>Palatino</c:v>
                </c:pt>
                <c:pt idx="9">
                  <c:v>Imax</c:v>
                </c:pt>
                <c:pt idx="10">
                  <c:v>Iwana</c:v>
                </c:pt>
                <c:pt idx="11">
                  <c:v>Plazuela</c:v>
                </c:pt>
                <c:pt idx="12">
                  <c:v>Américas</c:v>
                </c:pt>
                <c:pt idx="13">
                  <c:v>Tunal</c:v>
                </c:pt>
                <c:pt idx="14">
                  <c:v>Bima </c:v>
                </c:pt>
                <c:pt idx="15">
                  <c:v>Bulevar</c:v>
                </c:pt>
                <c:pt idx="16">
                  <c:v>Sabana</c:v>
                </c:pt>
                <c:pt idx="17">
                  <c:v>Unisur</c:v>
                </c:pt>
              </c:strCache>
            </c:strRef>
          </c:cat>
          <c:val>
            <c:numRef>
              <c:f>'Gráficas Jul'!$AF$3:$AF$20</c:f>
              <c:numCache>
                <c:formatCode>General</c:formatCode>
                <c:ptCount val="18"/>
                <c:pt idx="0">
                  <c:v>0</c:v>
                </c:pt>
                <c:pt idx="1">
                  <c:v>0</c:v>
                </c:pt>
                <c:pt idx="2">
                  <c:v>0</c:v>
                </c:pt>
                <c:pt idx="3">
                  <c:v>0</c:v>
                </c:pt>
                <c:pt idx="4">
                  <c:v>0</c:v>
                </c:pt>
                <c:pt idx="5">
                  <c:v>0</c:v>
                </c:pt>
                <c:pt idx="7">
                  <c:v>0</c:v>
                </c:pt>
                <c:pt idx="8">
                  <c:v>1</c:v>
                </c:pt>
                <c:pt idx="9">
                  <c:v>0</c:v>
                </c:pt>
                <c:pt idx="10">
                  <c:v>0</c:v>
                </c:pt>
                <c:pt idx="11">
                  <c:v>0</c:v>
                </c:pt>
                <c:pt idx="12">
                  <c:v>0</c:v>
                </c:pt>
                <c:pt idx="13">
                  <c:v>0</c:v>
                </c:pt>
                <c:pt idx="14">
                  <c:v>1</c:v>
                </c:pt>
                <c:pt idx="15">
                  <c:v>0</c:v>
                </c:pt>
                <c:pt idx="16">
                  <c:v>0</c:v>
                </c:pt>
                <c:pt idx="17">
                  <c:v>0</c:v>
                </c:pt>
              </c:numCache>
            </c:numRef>
          </c:val>
        </c:ser>
        <c:dLbls>
          <c:showLegendKey val="0"/>
          <c:showVal val="0"/>
          <c:showCatName val="0"/>
          <c:showSerName val="0"/>
          <c:showPercent val="0"/>
          <c:showBubbleSize val="0"/>
        </c:dLbls>
        <c:gapWidth val="75"/>
        <c:axId val="284059520"/>
        <c:axId val="284061056"/>
      </c:barChart>
      <c:catAx>
        <c:axId val="284059520"/>
        <c:scaling>
          <c:orientation val="minMax"/>
        </c:scaling>
        <c:delete val="0"/>
        <c:axPos val="b"/>
        <c:numFmt formatCode="General" sourceLinked="0"/>
        <c:majorTickMark val="none"/>
        <c:minorTickMark val="none"/>
        <c:tickLblPos val="nextTo"/>
        <c:crossAx val="284061056"/>
        <c:crosses val="autoZero"/>
        <c:auto val="1"/>
        <c:lblAlgn val="ctr"/>
        <c:lblOffset val="100"/>
        <c:noMultiLvlLbl val="0"/>
      </c:catAx>
      <c:valAx>
        <c:axId val="284061056"/>
        <c:scaling>
          <c:logBase val="5"/>
          <c:orientation val="minMax"/>
          <c:max val="40"/>
          <c:min val="1"/>
        </c:scaling>
        <c:delete val="0"/>
        <c:axPos val="l"/>
        <c:majorGridlines/>
        <c:numFmt formatCode="General" sourceLinked="1"/>
        <c:majorTickMark val="none"/>
        <c:minorTickMark val="none"/>
        <c:tickLblPos val="nextTo"/>
        <c:crossAx val="28405952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dLbls>
            <c:dLbl>
              <c:idx val="0"/>
              <c:layout>
                <c:manualLayout>
                  <c:x val="2.7777777777777776E-2"/>
                  <c:y val="-2.3148148148148147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3.3333333333333333E-2"/>
                  <c:y val="-2.3148148148148147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2.5000000000000001E-2"/>
                  <c:y val="-2.3148148148148147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2.5000000000000001E-2"/>
                  <c:y val="-4.6296296296296294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3.0555555555555454E-2"/>
                  <c:y val="-2.7777777777777776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Jul'!$B$11:$E$11</c:f>
              <c:strCache>
                <c:ptCount val="4"/>
                <c:pt idx="0">
                  <c:v>Información </c:v>
                </c:pt>
                <c:pt idx="1">
                  <c:v>PQR Medellín</c:v>
                </c:pt>
                <c:pt idx="2">
                  <c:v>Queja </c:v>
                </c:pt>
                <c:pt idx="3">
                  <c:v>Sugerencia</c:v>
                </c:pt>
              </c:strCache>
            </c:strRef>
          </c:cat>
          <c:val>
            <c:numRef>
              <c:f>'Gráficas Jul'!$B$12:$E$12</c:f>
              <c:numCache>
                <c:formatCode>General</c:formatCode>
                <c:ptCount val="4"/>
                <c:pt idx="0">
                  <c:v>176</c:v>
                </c:pt>
                <c:pt idx="1">
                  <c:v>71</c:v>
                </c:pt>
                <c:pt idx="2">
                  <c:v>69</c:v>
                </c:pt>
                <c:pt idx="3">
                  <c:v>2</c:v>
                </c:pt>
              </c:numCache>
            </c:numRef>
          </c:val>
        </c:ser>
        <c:dLbls>
          <c:showLegendKey val="0"/>
          <c:showVal val="1"/>
          <c:showCatName val="0"/>
          <c:showSerName val="0"/>
          <c:showPercent val="0"/>
          <c:showBubbleSize val="0"/>
        </c:dLbls>
        <c:gapWidth val="75"/>
        <c:shape val="box"/>
        <c:axId val="284083712"/>
        <c:axId val="283783552"/>
        <c:axId val="0"/>
      </c:bar3DChart>
      <c:catAx>
        <c:axId val="284083712"/>
        <c:scaling>
          <c:orientation val="minMax"/>
        </c:scaling>
        <c:delete val="0"/>
        <c:axPos val="b"/>
        <c:numFmt formatCode="General" sourceLinked="0"/>
        <c:majorTickMark val="none"/>
        <c:minorTickMark val="none"/>
        <c:tickLblPos val="nextTo"/>
        <c:crossAx val="283783552"/>
        <c:crosses val="autoZero"/>
        <c:auto val="1"/>
        <c:lblAlgn val="ctr"/>
        <c:lblOffset val="100"/>
        <c:noMultiLvlLbl val="0"/>
      </c:catAx>
      <c:valAx>
        <c:axId val="283783552"/>
        <c:scaling>
          <c:orientation val="minMax"/>
        </c:scaling>
        <c:delete val="0"/>
        <c:axPos val="l"/>
        <c:numFmt formatCode="General" sourceLinked="1"/>
        <c:majorTickMark val="none"/>
        <c:minorTickMark val="none"/>
        <c:tickLblPos val="nextTo"/>
        <c:crossAx val="284083712"/>
        <c:crosses val="autoZero"/>
        <c:crossBetween val="between"/>
      </c:valAx>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MX"/>
              <a:t>Detalle x</a:t>
            </a:r>
            <a:r>
              <a:rPr lang="es-MX" baseline="0"/>
              <a:t> teatro</a:t>
            </a:r>
            <a:endParaRPr lang="es-MX"/>
          </a:p>
        </c:rich>
      </c:tx>
      <c:overlay val="0"/>
    </c:title>
    <c:autoTitleDeleted val="0"/>
    <c:plotArea>
      <c:layout/>
      <c:barChart>
        <c:barDir val="col"/>
        <c:grouping val="clustered"/>
        <c:varyColors val="0"/>
        <c:ser>
          <c:idx val="0"/>
          <c:order val="0"/>
          <c:tx>
            <c:strRef>
              <c:f>'Gráficas Ago'!$AC$2</c:f>
              <c:strCache>
                <c:ptCount val="1"/>
                <c:pt idx="0">
                  <c:v>Información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Ago'!$AB$3:$AB$15</c:f>
              <c:strCache>
                <c:ptCount val="13"/>
                <c:pt idx="0">
                  <c:v>Sin Detalle </c:v>
                </c:pt>
                <c:pt idx="1">
                  <c:v>Suba</c:v>
                </c:pt>
                <c:pt idx="2">
                  <c:v>Villavicencio</c:v>
                </c:pt>
                <c:pt idx="3">
                  <c:v>Alamos </c:v>
                </c:pt>
                <c:pt idx="4">
                  <c:v>Tintal</c:v>
                </c:pt>
                <c:pt idx="5">
                  <c:v>Occidente</c:v>
                </c:pt>
                <c:pt idx="7">
                  <c:v>Salitre</c:v>
                </c:pt>
                <c:pt idx="8">
                  <c:v>Palatino</c:v>
                </c:pt>
                <c:pt idx="9">
                  <c:v>Imax</c:v>
                </c:pt>
                <c:pt idx="10">
                  <c:v>Iwana</c:v>
                </c:pt>
                <c:pt idx="11">
                  <c:v>Plazuela</c:v>
                </c:pt>
                <c:pt idx="12">
                  <c:v>Américas</c:v>
                </c:pt>
              </c:strCache>
            </c:strRef>
          </c:cat>
          <c:val>
            <c:numRef>
              <c:f>'Gráficas Ago'!$AC$3:$AC$15</c:f>
              <c:numCache>
                <c:formatCode>General</c:formatCode>
                <c:ptCount val="13"/>
              </c:numCache>
            </c:numRef>
          </c:val>
        </c:ser>
        <c:ser>
          <c:idx val="1"/>
          <c:order val="1"/>
          <c:tx>
            <c:strRef>
              <c:f>'Gráficas Ago'!$AD$2</c:f>
              <c:strCache>
                <c:ptCount val="1"/>
                <c:pt idx="0">
                  <c:v>Queja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Ago'!$AB$3:$AB$15</c:f>
              <c:strCache>
                <c:ptCount val="13"/>
                <c:pt idx="0">
                  <c:v>Sin Detalle </c:v>
                </c:pt>
                <c:pt idx="1">
                  <c:v>Suba</c:v>
                </c:pt>
                <c:pt idx="2">
                  <c:v>Villavicencio</c:v>
                </c:pt>
                <c:pt idx="3">
                  <c:v>Alamos </c:v>
                </c:pt>
                <c:pt idx="4">
                  <c:v>Tintal</c:v>
                </c:pt>
                <c:pt idx="5">
                  <c:v>Occidente</c:v>
                </c:pt>
                <c:pt idx="7">
                  <c:v>Salitre</c:v>
                </c:pt>
                <c:pt idx="8">
                  <c:v>Palatino</c:v>
                </c:pt>
                <c:pt idx="9">
                  <c:v>Imax</c:v>
                </c:pt>
                <c:pt idx="10">
                  <c:v>Iwana</c:v>
                </c:pt>
                <c:pt idx="11">
                  <c:v>Plazuela</c:v>
                </c:pt>
                <c:pt idx="12">
                  <c:v>Américas</c:v>
                </c:pt>
              </c:strCache>
            </c:strRef>
          </c:cat>
          <c:val>
            <c:numRef>
              <c:f>'Gráficas Ago'!$AD$3:$AD$15</c:f>
              <c:numCache>
                <c:formatCode>General</c:formatCode>
                <c:ptCount val="13"/>
              </c:numCache>
            </c:numRef>
          </c:val>
        </c:ser>
        <c:ser>
          <c:idx val="2"/>
          <c:order val="2"/>
          <c:tx>
            <c:strRef>
              <c:f>'Gráficas Ago'!$AE$2</c:f>
              <c:strCache>
                <c:ptCount val="1"/>
                <c:pt idx="0">
                  <c:v>Sugerencia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Ago'!$AB$3:$AB$15</c:f>
              <c:strCache>
                <c:ptCount val="13"/>
                <c:pt idx="0">
                  <c:v>Sin Detalle </c:v>
                </c:pt>
                <c:pt idx="1">
                  <c:v>Suba</c:v>
                </c:pt>
                <c:pt idx="2">
                  <c:v>Villavicencio</c:v>
                </c:pt>
                <c:pt idx="3">
                  <c:v>Alamos </c:v>
                </c:pt>
                <c:pt idx="4">
                  <c:v>Tintal</c:v>
                </c:pt>
                <c:pt idx="5">
                  <c:v>Occidente</c:v>
                </c:pt>
                <c:pt idx="7">
                  <c:v>Salitre</c:v>
                </c:pt>
                <c:pt idx="8">
                  <c:v>Palatino</c:v>
                </c:pt>
                <c:pt idx="9">
                  <c:v>Imax</c:v>
                </c:pt>
                <c:pt idx="10">
                  <c:v>Iwana</c:v>
                </c:pt>
                <c:pt idx="11">
                  <c:v>Plazuela</c:v>
                </c:pt>
                <c:pt idx="12">
                  <c:v>Américas</c:v>
                </c:pt>
              </c:strCache>
            </c:strRef>
          </c:cat>
          <c:val>
            <c:numRef>
              <c:f>'Gráficas Ago'!$AE$3:$AE$15</c:f>
              <c:numCache>
                <c:formatCode>General</c:formatCode>
                <c:ptCount val="13"/>
              </c:numCache>
            </c:numRef>
          </c:val>
        </c:ser>
        <c:dLbls>
          <c:showLegendKey val="0"/>
          <c:showVal val="0"/>
          <c:showCatName val="0"/>
          <c:showSerName val="0"/>
          <c:showPercent val="0"/>
          <c:showBubbleSize val="0"/>
        </c:dLbls>
        <c:gapWidth val="75"/>
        <c:axId val="283933696"/>
        <c:axId val="283947776"/>
      </c:barChart>
      <c:catAx>
        <c:axId val="283933696"/>
        <c:scaling>
          <c:orientation val="minMax"/>
        </c:scaling>
        <c:delete val="0"/>
        <c:axPos val="b"/>
        <c:numFmt formatCode="General" sourceLinked="0"/>
        <c:majorTickMark val="none"/>
        <c:minorTickMark val="none"/>
        <c:tickLblPos val="nextTo"/>
        <c:crossAx val="283947776"/>
        <c:crosses val="autoZero"/>
        <c:auto val="1"/>
        <c:lblAlgn val="ctr"/>
        <c:lblOffset val="100"/>
        <c:noMultiLvlLbl val="0"/>
      </c:catAx>
      <c:valAx>
        <c:axId val="283947776"/>
        <c:scaling>
          <c:logBase val="5"/>
          <c:orientation val="minMax"/>
          <c:max val="40"/>
          <c:min val="1"/>
        </c:scaling>
        <c:delete val="0"/>
        <c:axPos val="l"/>
        <c:majorGridlines/>
        <c:numFmt formatCode="General" sourceLinked="1"/>
        <c:majorTickMark val="none"/>
        <c:minorTickMark val="none"/>
        <c:tickLblPos val="nextTo"/>
        <c:crossAx val="28393369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chart" Target="../charts/chart13.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5" Type="http://schemas.openxmlformats.org/officeDocument/2006/relationships/chart" Target="../charts/chart18.xml"/><Relationship Id="rId4" Type="http://schemas.openxmlformats.org/officeDocument/2006/relationships/chart" Target="../charts/chart1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4" Type="http://schemas.openxmlformats.org/officeDocument/2006/relationships/chart" Target="../charts/chart2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4" Type="http://schemas.openxmlformats.org/officeDocument/2006/relationships/chart" Target="../charts/chart26.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chart" Target="../charts/chart27.xml"/><Relationship Id="rId4" Type="http://schemas.openxmlformats.org/officeDocument/2006/relationships/chart" Target="../charts/chart30.xml"/></Relationships>
</file>

<file path=xl/drawings/_rels/drawing8.xml.rels><?xml version="1.0" encoding="UTF-8" standalone="yes"?>
<Relationships xmlns="http://schemas.openxmlformats.org/package/2006/relationships"><Relationship Id="rId3" Type="http://schemas.openxmlformats.org/officeDocument/2006/relationships/chart" Target="../charts/chart33.xml"/><Relationship Id="rId2" Type="http://schemas.openxmlformats.org/officeDocument/2006/relationships/chart" Target="../charts/chart32.xml"/><Relationship Id="rId1" Type="http://schemas.openxmlformats.org/officeDocument/2006/relationships/chart" Target="../charts/chart31.xml"/><Relationship Id="rId4" Type="http://schemas.openxmlformats.org/officeDocument/2006/relationships/chart" Target="../charts/chart3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35.xml"/></Relationships>
</file>

<file path=xl/drawings/drawing1.xml><?xml version="1.0" encoding="utf-8"?>
<xdr:wsDr xmlns:xdr="http://schemas.openxmlformats.org/drawingml/2006/spreadsheetDrawing" xmlns:a="http://schemas.openxmlformats.org/drawingml/2006/main">
  <xdr:twoCellAnchor>
    <xdr:from>
      <xdr:col>0</xdr:col>
      <xdr:colOff>76200</xdr:colOff>
      <xdr:row>22</xdr:row>
      <xdr:rowOff>0</xdr:rowOff>
    </xdr:from>
    <xdr:to>
      <xdr:col>6</xdr:col>
      <xdr:colOff>85725</xdr:colOff>
      <xdr:row>36</xdr:row>
      <xdr:rowOff>76200</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9525</xdr:colOff>
      <xdr:row>21</xdr:row>
      <xdr:rowOff>171450</xdr:rowOff>
    </xdr:from>
    <xdr:to>
      <xdr:col>19</xdr:col>
      <xdr:colOff>266700</xdr:colOff>
      <xdr:row>36</xdr:row>
      <xdr:rowOff>57150</xdr:rowOff>
    </xdr:to>
    <xdr:graphicFrame macro="">
      <xdr:nvGraphicFramePr>
        <xdr:cNvPr id="9" name="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600075</xdr:colOff>
      <xdr:row>21</xdr:row>
      <xdr:rowOff>133349</xdr:rowOff>
    </xdr:from>
    <xdr:to>
      <xdr:col>30</xdr:col>
      <xdr:colOff>161925</xdr:colOff>
      <xdr:row>49</xdr:row>
      <xdr:rowOff>123824</xdr:rowOff>
    </xdr:to>
    <xdr:graphicFrame macro="">
      <xdr:nvGraphicFramePr>
        <xdr:cNvPr id="11" name="10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xdr:col>
      <xdr:colOff>209550</xdr:colOff>
      <xdr:row>1</xdr:row>
      <xdr:rowOff>9524</xdr:rowOff>
    </xdr:from>
    <xdr:to>
      <xdr:col>43</xdr:col>
      <xdr:colOff>457200</xdr:colOff>
      <xdr:row>20</xdr:row>
      <xdr:rowOff>76200</xdr:rowOff>
    </xdr:to>
    <xdr:graphicFrame macro="">
      <xdr:nvGraphicFramePr>
        <xdr:cNvPr id="13" name="1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314326</xdr:colOff>
      <xdr:row>14</xdr:row>
      <xdr:rowOff>66675</xdr:rowOff>
    </xdr:from>
    <xdr:to>
      <xdr:col>13</xdr:col>
      <xdr:colOff>409575</xdr:colOff>
      <xdr:row>37</xdr:row>
      <xdr:rowOff>161924</xdr:rowOff>
    </xdr:to>
    <xdr:graphicFrame macro="">
      <xdr:nvGraphicFramePr>
        <xdr:cNvPr id="16" name="1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18</xdr:col>
      <xdr:colOff>723900</xdr:colOff>
      <xdr:row>47</xdr:row>
      <xdr:rowOff>0</xdr:rowOff>
    </xdr:from>
    <xdr:to>
      <xdr:col>26</xdr:col>
      <xdr:colOff>752475</xdr:colOff>
      <xdr:row>61</xdr:row>
      <xdr:rowOff>76200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40</xdr:col>
      <xdr:colOff>695325</xdr:colOff>
      <xdr:row>2</xdr:row>
      <xdr:rowOff>171449</xdr:rowOff>
    </xdr:from>
    <xdr:to>
      <xdr:col>56</xdr:col>
      <xdr:colOff>180975</xdr:colOff>
      <xdr:row>23</xdr:row>
      <xdr:rowOff>47625</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171450</xdr:colOff>
      <xdr:row>23</xdr:row>
      <xdr:rowOff>104775</xdr:rowOff>
    </xdr:from>
    <xdr:to>
      <xdr:col>6</xdr:col>
      <xdr:colOff>180975</xdr:colOff>
      <xdr:row>37</xdr:row>
      <xdr:rowOff>180975</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39</xdr:col>
      <xdr:colOff>695325</xdr:colOff>
      <xdr:row>2</xdr:row>
      <xdr:rowOff>171449</xdr:rowOff>
    </xdr:from>
    <xdr:to>
      <xdr:col>55</xdr:col>
      <xdr:colOff>180975</xdr:colOff>
      <xdr:row>18</xdr:row>
      <xdr:rowOff>47625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704850</xdr:colOff>
      <xdr:row>29</xdr:row>
      <xdr:rowOff>171450</xdr:rowOff>
    </xdr:from>
    <xdr:to>
      <xdr:col>6</xdr:col>
      <xdr:colOff>714375</xdr:colOff>
      <xdr:row>44</xdr:row>
      <xdr:rowOff>57150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47625</xdr:colOff>
      <xdr:row>29</xdr:row>
      <xdr:rowOff>161925</xdr:rowOff>
    </xdr:from>
    <xdr:to>
      <xdr:col>14</xdr:col>
      <xdr:colOff>209550</xdr:colOff>
      <xdr:row>44</xdr:row>
      <xdr:rowOff>47625</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733425</xdr:colOff>
      <xdr:row>29</xdr:row>
      <xdr:rowOff>180975</xdr:rowOff>
    </xdr:from>
    <xdr:to>
      <xdr:col>21</xdr:col>
      <xdr:colOff>533400</xdr:colOff>
      <xdr:row>44</xdr:row>
      <xdr:rowOff>66675</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1371600</xdr:colOff>
      <xdr:row>30</xdr:row>
      <xdr:rowOff>19050</xdr:rowOff>
    </xdr:from>
    <xdr:to>
      <xdr:col>29</xdr:col>
      <xdr:colOff>457200</xdr:colOff>
      <xdr:row>44</xdr:row>
      <xdr:rowOff>95250</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39</xdr:col>
      <xdr:colOff>695325</xdr:colOff>
      <xdr:row>2</xdr:row>
      <xdr:rowOff>171449</xdr:rowOff>
    </xdr:from>
    <xdr:to>
      <xdr:col>55</xdr:col>
      <xdr:colOff>180975</xdr:colOff>
      <xdr:row>18</xdr:row>
      <xdr:rowOff>47625</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704850</xdr:colOff>
      <xdr:row>29</xdr:row>
      <xdr:rowOff>171450</xdr:rowOff>
    </xdr:from>
    <xdr:to>
      <xdr:col>6</xdr:col>
      <xdr:colOff>714375</xdr:colOff>
      <xdr:row>44</xdr:row>
      <xdr:rowOff>57150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47625</xdr:colOff>
      <xdr:row>29</xdr:row>
      <xdr:rowOff>161925</xdr:rowOff>
    </xdr:from>
    <xdr:to>
      <xdr:col>14</xdr:col>
      <xdr:colOff>209550</xdr:colOff>
      <xdr:row>44</xdr:row>
      <xdr:rowOff>47625</xdr:rowOff>
    </xdr:to>
    <xdr:graphicFrame macro="">
      <xdr:nvGraphicFramePr>
        <xdr:cNvPr id="7" name="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733425</xdr:colOff>
      <xdr:row>29</xdr:row>
      <xdr:rowOff>180975</xdr:rowOff>
    </xdr:from>
    <xdr:to>
      <xdr:col>21</xdr:col>
      <xdr:colOff>533400</xdr:colOff>
      <xdr:row>44</xdr:row>
      <xdr:rowOff>66675</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1371600</xdr:colOff>
      <xdr:row>30</xdr:row>
      <xdr:rowOff>19050</xdr:rowOff>
    </xdr:from>
    <xdr:to>
      <xdr:col>29</xdr:col>
      <xdr:colOff>457200</xdr:colOff>
      <xdr:row>44</xdr:row>
      <xdr:rowOff>95250</xdr:rowOff>
    </xdr:to>
    <xdr:graphicFrame macro="">
      <xdr:nvGraphicFramePr>
        <xdr:cNvPr id="9" name="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704850</xdr:colOff>
      <xdr:row>29</xdr:row>
      <xdr:rowOff>171450</xdr:rowOff>
    </xdr:from>
    <xdr:to>
      <xdr:col>6</xdr:col>
      <xdr:colOff>714375</xdr:colOff>
      <xdr:row>44</xdr:row>
      <xdr:rowOff>57150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47625</xdr:colOff>
      <xdr:row>29</xdr:row>
      <xdr:rowOff>161925</xdr:rowOff>
    </xdr:from>
    <xdr:to>
      <xdr:col>14</xdr:col>
      <xdr:colOff>209550</xdr:colOff>
      <xdr:row>44</xdr:row>
      <xdr:rowOff>47625</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733425</xdr:colOff>
      <xdr:row>29</xdr:row>
      <xdr:rowOff>180975</xdr:rowOff>
    </xdr:from>
    <xdr:to>
      <xdr:col>21</xdr:col>
      <xdr:colOff>533400</xdr:colOff>
      <xdr:row>44</xdr:row>
      <xdr:rowOff>66675</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21</xdr:col>
      <xdr:colOff>1371600</xdr:colOff>
      <xdr:row>30</xdr:row>
      <xdr:rowOff>19050</xdr:rowOff>
    </xdr:from>
    <xdr:to>
      <xdr:col>29</xdr:col>
      <xdr:colOff>457200</xdr:colOff>
      <xdr:row>44</xdr:row>
      <xdr:rowOff>95250</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46</xdr:row>
      <xdr:rowOff>28575</xdr:rowOff>
    </xdr:from>
    <xdr:to>
      <xdr:col>7</xdr:col>
      <xdr:colOff>19050</xdr:colOff>
      <xdr:row>60</xdr:row>
      <xdr:rowOff>104775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47625</xdr:colOff>
      <xdr:row>46</xdr:row>
      <xdr:rowOff>9524</xdr:rowOff>
    </xdr:from>
    <xdr:to>
      <xdr:col>16</xdr:col>
      <xdr:colOff>209550</xdr:colOff>
      <xdr:row>62</xdr:row>
      <xdr:rowOff>152399</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28575</xdr:colOff>
      <xdr:row>46</xdr:row>
      <xdr:rowOff>47625</xdr:rowOff>
    </xdr:from>
    <xdr:to>
      <xdr:col>24</xdr:col>
      <xdr:colOff>590550</xdr:colOff>
      <xdr:row>60</xdr:row>
      <xdr:rowOff>123825</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19050</xdr:colOff>
      <xdr:row>46</xdr:row>
      <xdr:rowOff>47625</xdr:rowOff>
    </xdr:from>
    <xdr:to>
      <xdr:col>33</xdr:col>
      <xdr:colOff>95250</xdr:colOff>
      <xdr:row>60</xdr:row>
      <xdr:rowOff>123825</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49</xdr:row>
      <xdr:rowOff>28575</xdr:rowOff>
    </xdr:from>
    <xdr:to>
      <xdr:col>7</xdr:col>
      <xdr:colOff>19050</xdr:colOff>
      <xdr:row>63</xdr:row>
      <xdr:rowOff>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47625</xdr:colOff>
      <xdr:row>49</xdr:row>
      <xdr:rowOff>9525</xdr:rowOff>
    </xdr:from>
    <xdr:to>
      <xdr:col>16</xdr:col>
      <xdr:colOff>209550</xdr:colOff>
      <xdr:row>63</xdr:row>
      <xdr:rowOff>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28575</xdr:colOff>
      <xdr:row>49</xdr:row>
      <xdr:rowOff>47625</xdr:rowOff>
    </xdr:from>
    <xdr:to>
      <xdr:col>24</xdr:col>
      <xdr:colOff>590550</xdr:colOff>
      <xdr:row>63</xdr:row>
      <xdr:rowOff>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19050</xdr:colOff>
      <xdr:row>49</xdr:row>
      <xdr:rowOff>47625</xdr:rowOff>
    </xdr:from>
    <xdr:to>
      <xdr:col>33</xdr:col>
      <xdr:colOff>95250</xdr:colOff>
      <xdr:row>63</xdr:row>
      <xdr:rowOff>0</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742946</xdr:colOff>
      <xdr:row>1</xdr:row>
      <xdr:rowOff>76200</xdr:rowOff>
    </xdr:from>
    <xdr:to>
      <xdr:col>19</xdr:col>
      <xdr:colOff>47624</xdr:colOff>
      <xdr:row>21</xdr:row>
      <xdr:rowOff>47626</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23</xdr:row>
      <xdr:rowOff>9525</xdr:rowOff>
    </xdr:from>
    <xdr:to>
      <xdr:col>10</xdr:col>
      <xdr:colOff>295275</xdr:colOff>
      <xdr:row>34</xdr:row>
      <xdr:rowOff>114300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19047</xdr:colOff>
      <xdr:row>39</xdr:row>
      <xdr:rowOff>152399</xdr:rowOff>
    </xdr:from>
    <xdr:to>
      <xdr:col>21</xdr:col>
      <xdr:colOff>619125</xdr:colOff>
      <xdr:row>58</xdr:row>
      <xdr:rowOff>66674</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76200</xdr:colOff>
      <xdr:row>85</xdr:row>
      <xdr:rowOff>19049</xdr:rowOff>
    </xdr:from>
    <xdr:to>
      <xdr:col>19</xdr:col>
      <xdr:colOff>123825</xdr:colOff>
      <xdr:row>106</xdr:row>
      <xdr:rowOff>152400</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9</xdr:col>
      <xdr:colOff>561975</xdr:colOff>
      <xdr:row>13</xdr:row>
      <xdr:rowOff>142875</xdr:rowOff>
    </xdr:from>
    <xdr:to>
      <xdr:col>15</xdr:col>
      <xdr:colOff>561975</xdr:colOff>
      <xdr:row>28</xdr:row>
      <xdr:rowOff>28575</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7"/>
  <sheetViews>
    <sheetView topLeftCell="A4" workbookViewId="0">
      <selection activeCell="B5" sqref="B5"/>
    </sheetView>
  </sheetViews>
  <sheetFormatPr baseColWidth="10" defaultRowHeight="15" x14ac:dyDescent="0.25"/>
  <cols>
    <col min="1" max="1" width="26.85546875" customWidth="1"/>
    <col min="2" max="2" width="122.85546875" customWidth="1"/>
  </cols>
  <sheetData>
    <row r="1" spans="1:2" ht="90" x14ac:dyDescent="0.3">
      <c r="A1" s="54" t="s">
        <v>0</v>
      </c>
      <c r="B1" s="56" t="s">
        <v>361</v>
      </c>
    </row>
    <row r="3" spans="1:2" ht="225" x14ac:dyDescent="0.3">
      <c r="A3" s="54" t="s">
        <v>363</v>
      </c>
      <c r="B3" s="56" t="s">
        <v>366</v>
      </c>
    </row>
    <row r="5" spans="1:2" ht="240" x14ac:dyDescent="0.3">
      <c r="A5" s="58" t="s">
        <v>364</v>
      </c>
      <c r="B5" s="56" t="s">
        <v>365</v>
      </c>
    </row>
    <row r="7" spans="1:2" ht="270" x14ac:dyDescent="0.3">
      <c r="A7" s="54" t="s">
        <v>360</v>
      </c>
      <c r="B7" s="56" t="s">
        <v>362</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3399"/>
  </sheetPr>
  <dimension ref="A1:AH79"/>
  <sheetViews>
    <sheetView topLeftCell="V1" workbookViewId="0">
      <selection activeCell="AA30" sqref="AA30"/>
    </sheetView>
  </sheetViews>
  <sheetFormatPr baseColWidth="10" defaultRowHeight="15" x14ac:dyDescent="0.25"/>
  <cols>
    <col min="2" max="2" width="12.140625" bestFit="1" customWidth="1"/>
    <col min="3" max="3" width="13.28515625" bestFit="1" customWidth="1"/>
    <col min="4" max="4" width="9.42578125" customWidth="1"/>
    <col min="5" max="5" width="10.7109375" bestFit="1" customWidth="1"/>
    <col min="9" max="9" width="22.85546875" bestFit="1" customWidth="1"/>
    <col min="10" max="10" width="9.42578125" bestFit="1" customWidth="1"/>
    <col min="11" max="13" width="4.5703125" customWidth="1"/>
    <col min="15" max="15" width="13.28515625" bestFit="1" customWidth="1"/>
    <col min="17" max="18" width="3" bestFit="1" customWidth="1"/>
    <col min="22" max="22" width="6.7109375" bestFit="1" customWidth="1"/>
    <col min="23" max="23" width="23.7109375" bestFit="1" customWidth="1"/>
    <col min="24" max="24" width="6.140625" customWidth="1"/>
    <col min="25" max="25" width="5.85546875" customWidth="1"/>
    <col min="26" max="26" width="5.140625" bestFit="1" customWidth="1"/>
    <col min="29" max="29" width="12.28515625" bestFit="1" customWidth="1"/>
    <col min="30" max="30" width="12.140625" bestFit="1" customWidth="1"/>
    <col min="31" max="31" width="8.85546875" customWidth="1"/>
    <col min="32" max="32" width="10.7109375" bestFit="1" customWidth="1"/>
    <col min="34" max="34" width="10.140625" bestFit="1" customWidth="1"/>
  </cols>
  <sheetData>
    <row r="1" spans="2:34" x14ac:dyDescent="0.25">
      <c r="J1" s="4"/>
      <c r="K1" s="7" t="s">
        <v>324</v>
      </c>
      <c r="L1" s="7" t="s">
        <v>325</v>
      </c>
      <c r="M1" s="31" t="s">
        <v>326</v>
      </c>
      <c r="Q1" s="7" t="s">
        <v>324</v>
      </c>
      <c r="R1" s="7" t="s">
        <v>325</v>
      </c>
      <c r="S1" s="7" t="s">
        <v>326</v>
      </c>
      <c r="X1" s="7" t="s">
        <v>324</v>
      </c>
      <c r="Y1" s="7" t="s">
        <v>325</v>
      </c>
      <c r="Z1" s="31" t="s">
        <v>326</v>
      </c>
      <c r="AA1" s="4"/>
    </row>
    <row r="2" spans="2:34" x14ac:dyDescent="0.25">
      <c r="B2" s="5" t="s">
        <v>78</v>
      </c>
      <c r="C2" s="5" t="s">
        <v>28</v>
      </c>
      <c r="D2" s="5" t="s">
        <v>80</v>
      </c>
      <c r="E2" s="5" t="s">
        <v>79</v>
      </c>
      <c r="F2" s="6"/>
      <c r="H2" s="11" t="s">
        <v>111</v>
      </c>
      <c r="I2" s="63" t="s">
        <v>118</v>
      </c>
      <c r="J2" s="120">
        <f>M2/M13</f>
        <v>0.4375</v>
      </c>
      <c r="K2" s="23">
        <v>35</v>
      </c>
      <c r="L2" s="23">
        <v>42</v>
      </c>
      <c r="M2" s="23">
        <f>SUM(K2:L2)</f>
        <v>77</v>
      </c>
      <c r="O2" s="10" t="s">
        <v>120</v>
      </c>
      <c r="P2" s="6" t="s">
        <v>320</v>
      </c>
      <c r="Q2" s="7">
        <v>1</v>
      </c>
      <c r="R2" s="7">
        <v>0</v>
      </c>
      <c r="S2" s="7">
        <f>+R2+Q2</f>
        <v>1</v>
      </c>
      <c r="T2" s="8">
        <f>Q2/Q4</f>
        <v>0.5</v>
      </c>
      <c r="V2" s="11" t="s">
        <v>80</v>
      </c>
      <c r="W2" s="15" t="s">
        <v>137</v>
      </c>
      <c r="X2" s="20">
        <v>22</v>
      </c>
      <c r="Y2" s="20">
        <v>3</v>
      </c>
      <c r="Z2" s="20">
        <f>SUM(X2:Y2)</f>
        <v>25</v>
      </c>
      <c r="AA2" s="126">
        <f>Z2/Z15</f>
        <v>0.36231884057971014</v>
      </c>
      <c r="AD2" s="5" t="s">
        <v>78</v>
      </c>
      <c r="AE2" s="5" t="s">
        <v>80</v>
      </c>
      <c r="AF2" s="5" t="s">
        <v>79</v>
      </c>
      <c r="AG2" s="5" t="s">
        <v>153</v>
      </c>
      <c r="AH2" s="5" t="s">
        <v>227</v>
      </c>
    </row>
    <row r="3" spans="2:34" x14ac:dyDescent="0.25">
      <c r="B3" s="7">
        <f>+K13</f>
        <v>118</v>
      </c>
      <c r="C3" s="7">
        <f>+Q7</f>
        <v>47</v>
      </c>
      <c r="D3" s="7">
        <f>+X15</f>
        <v>62</v>
      </c>
      <c r="E3" s="7">
        <f>+Q4</f>
        <v>2</v>
      </c>
      <c r="F3" s="5">
        <f>SUM(B3:E3)</f>
        <v>229</v>
      </c>
      <c r="H3" s="17"/>
      <c r="I3" s="63" t="s">
        <v>135</v>
      </c>
      <c r="J3" s="120">
        <f>M3/M13</f>
        <v>0.26704545454545453</v>
      </c>
      <c r="K3" s="96">
        <v>42</v>
      </c>
      <c r="L3" s="23">
        <v>5</v>
      </c>
      <c r="M3" s="23">
        <f>SUM(K3:L3)</f>
        <v>47</v>
      </c>
      <c r="O3" s="17"/>
      <c r="P3" s="6" t="s">
        <v>454</v>
      </c>
      <c r="Q3" s="7">
        <v>1</v>
      </c>
      <c r="R3" s="7">
        <v>0</v>
      </c>
      <c r="S3" s="7">
        <f>+R3+Q3</f>
        <v>1</v>
      </c>
      <c r="T3" s="8">
        <f>Q3/Q4</f>
        <v>0.5</v>
      </c>
      <c r="V3" s="17"/>
      <c r="W3" s="15" t="s">
        <v>131</v>
      </c>
      <c r="X3" s="20">
        <v>19</v>
      </c>
      <c r="Y3" s="20">
        <v>1</v>
      </c>
      <c r="Z3" s="20">
        <f t="shared" ref="Z3:Z14" si="0">SUM(X3:Y3)</f>
        <v>20</v>
      </c>
      <c r="AA3" s="126">
        <f>Z3/Z15</f>
        <v>0.28985507246376813</v>
      </c>
      <c r="AC3" s="5" t="s">
        <v>155</v>
      </c>
      <c r="AD3" s="7">
        <f>5+6+6+5+19+7+42</f>
        <v>90</v>
      </c>
      <c r="AE3" s="7">
        <f>1+1+1+7+1</f>
        <v>11</v>
      </c>
      <c r="AF3" s="7">
        <v>0</v>
      </c>
      <c r="AG3" s="13">
        <f t="shared" ref="AG3:AG18" si="1">SUM(AD3:AF3)</f>
        <v>101</v>
      </c>
      <c r="AH3" s="18">
        <f>AG3/$AG21</f>
        <v>0.49268292682926829</v>
      </c>
    </row>
    <row r="4" spans="2:34" x14ac:dyDescent="0.25">
      <c r="B4" s="8">
        <f>B3/F3</f>
        <v>0.51528384279475981</v>
      </c>
      <c r="C4" s="8">
        <f>C3/F3</f>
        <v>0.20524017467248909</v>
      </c>
      <c r="D4" s="8">
        <f>D3/F3</f>
        <v>0.27074235807860264</v>
      </c>
      <c r="E4" s="8">
        <f>E3/F3</f>
        <v>8.7336244541484712E-3</v>
      </c>
      <c r="F4" s="9">
        <f>SUM(B4:E4)</f>
        <v>1</v>
      </c>
      <c r="H4" s="17"/>
      <c r="I4" s="63" t="s">
        <v>134</v>
      </c>
      <c r="J4" s="120">
        <f>M4/M13</f>
        <v>0.13068181818181818</v>
      </c>
      <c r="K4" s="23">
        <v>16</v>
      </c>
      <c r="L4" s="23">
        <v>7</v>
      </c>
      <c r="M4" s="23">
        <f>SUM(K4:L4)</f>
        <v>23</v>
      </c>
      <c r="O4" s="17"/>
      <c r="P4" s="12" t="s">
        <v>121</v>
      </c>
      <c r="Q4" s="13">
        <f>SUM(Q2:Q3)</f>
        <v>2</v>
      </c>
      <c r="R4" s="13">
        <v>0</v>
      </c>
      <c r="S4" s="13">
        <f>SUM(S2:S3)</f>
        <v>2</v>
      </c>
      <c r="T4" s="14">
        <f>SUM(T2:T3)</f>
        <v>1</v>
      </c>
      <c r="V4" s="17"/>
      <c r="W4" s="15" t="s">
        <v>130</v>
      </c>
      <c r="X4" s="20">
        <v>9</v>
      </c>
      <c r="Y4" s="20">
        <v>2</v>
      </c>
      <c r="Z4" s="20">
        <f t="shared" si="0"/>
        <v>11</v>
      </c>
      <c r="AA4" s="126">
        <f>Z4/Z15</f>
        <v>0.15942028985507245</v>
      </c>
      <c r="AC4" s="5" t="s">
        <v>47</v>
      </c>
      <c r="AD4" s="7">
        <f>2+1+2+3</f>
        <v>8</v>
      </c>
      <c r="AE4" s="7">
        <f>1+1</f>
        <v>2</v>
      </c>
      <c r="AF4" s="7">
        <v>0</v>
      </c>
      <c r="AG4" s="21">
        <f t="shared" si="1"/>
        <v>10</v>
      </c>
      <c r="AH4" s="18">
        <f>AG4/AG21</f>
        <v>4.878048780487805E-2</v>
      </c>
    </row>
    <row r="5" spans="2:34" x14ac:dyDescent="0.25">
      <c r="H5" s="17"/>
      <c r="I5" s="63" t="s">
        <v>192</v>
      </c>
      <c r="J5" s="121">
        <f>M5/M13</f>
        <v>7.9545454545454544E-2</v>
      </c>
      <c r="K5" s="122">
        <v>12</v>
      </c>
      <c r="L5" s="122">
        <v>2</v>
      </c>
      <c r="M5" s="23">
        <f t="shared" ref="M5:M12" si="2">SUM(K5:L5)</f>
        <v>14</v>
      </c>
      <c r="V5" s="17"/>
      <c r="W5" s="15" t="s">
        <v>132</v>
      </c>
      <c r="X5" s="20">
        <v>5</v>
      </c>
      <c r="Y5" s="20">
        <v>0</v>
      </c>
      <c r="Z5" s="20">
        <f t="shared" si="0"/>
        <v>5</v>
      </c>
      <c r="AA5" s="126">
        <f>Z5/Z15</f>
        <v>7.2463768115942032E-2</v>
      </c>
      <c r="AC5" s="5" t="s">
        <v>105</v>
      </c>
      <c r="AD5" s="7">
        <f>1+3+3+3</f>
        <v>10</v>
      </c>
      <c r="AE5" s="7">
        <v>0</v>
      </c>
      <c r="AF5" s="7">
        <v>0</v>
      </c>
      <c r="AG5" s="21">
        <f t="shared" si="1"/>
        <v>10</v>
      </c>
      <c r="AH5" s="18">
        <f>AG5/AG21</f>
        <v>4.878048780487805E-2</v>
      </c>
    </row>
    <row r="6" spans="2:34" x14ac:dyDescent="0.25">
      <c r="B6" s="27" t="s">
        <v>78</v>
      </c>
      <c r="C6" s="27" t="s">
        <v>28</v>
      </c>
      <c r="D6" s="27" t="s">
        <v>80</v>
      </c>
      <c r="E6" s="27" t="s">
        <v>79</v>
      </c>
      <c r="F6" s="28"/>
      <c r="H6" s="17"/>
      <c r="I6" s="63" t="s">
        <v>119</v>
      </c>
      <c r="J6" s="120">
        <f>M6/M13</f>
        <v>2.8409090909090908E-2</v>
      </c>
      <c r="K6" s="23">
        <v>5</v>
      </c>
      <c r="L6" s="23">
        <v>0</v>
      </c>
      <c r="M6" s="23">
        <f t="shared" si="2"/>
        <v>5</v>
      </c>
      <c r="V6" s="17"/>
      <c r="W6" s="15" t="s">
        <v>123</v>
      </c>
      <c r="X6" s="20">
        <v>4</v>
      </c>
      <c r="Y6" s="20">
        <v>0</v>
      </c>
      <c r="Z6" s="20">
        <f t="shared" si="0"/>
        <v>4</v>
      </c>
      <c r="AA6" s="126">
        <f>Z6/Z15</f>
        <v>5.7971014492753624E-2</v>
      </c>
      <c r="AC6" s="5" t="s">
        <v>85</v>
      </c>
      <c r="AD6" s="7">
        <f>1+1+1</f>
        <v>3</v>
      </c>
      <c r="AE6" s="7">
        <f>1+1+1+1</f>
        <v>4</v>
      </c>
      <c r="AF6" s="7">
        <v>0</v>
      </c>
      <c r="AG6" s="21">
        <f t="shared" si="1"/>
        <v>7</v>
      </c>
      <c r="AH6" s="18">
        <f>AG6/AG21</f>
        <v>3.4146341463414637E-2</v>
      </c>
    </row>
    <row r="7" spans="2:34" x14ac:dyDescent="0.25">
      <c r="B7" s="23">
        <v>58</v>
      </c>
      <c r="C7" s="23">
        <v>24</v>
      </c>
      <c r="D7" s="23">
        <v>7</v>
      </c>
      <c r="E7" s="23">
        <f>+Q8</f>
        <v>0</v>
      </c>
      <c r="F7" s="21">
        <f>SUM(B7:E7)</f>
        <v>89</v>
      </c>
      <c r="H7" s="17"/>
      <c r="I7" s="63" t="s">
        <v>113</v>
      </c>
      <c r="J7" s="120">
        <f>M7/M13</f>
        <v>4.5454545454545456E-2</v>
      </c>
      <c r="K7" s="23">
        <v>7</v>
      </c>
      <c r="L7" s="23">
        <v>1</v>
      </c>
      <c r="M7" s="23">
        <f t="shared" si="2"/>
        <v>8</v>
      </c>
      <c r="O7" s="10" t="s">
        <v>28</v>
      </c>
      <c r="P7" s="6" t="s">
        <v>133</v>
      </c>
      <c r="Q7" s="7">
        <v>47</v>
      </c>
      <c r="R7" s="7">
        <v>24</v>
      </c>
      <c r="S7" s="7">
        <f>SUM(Q7:R7)</f>
        <v>71</v>
      </c>
      <c r="T7" s="8"/>
      <c r="V7" s="17"/>
      <c r="W7" s="15" t="s">
        <v>126</v>
      </c>
      <c r="X7" s="20">
        <v>1</v>
      </c>
      <c r="Y7" s="20">
        <v>0</v>
      </c>
      <c r="Z7" s="20">
        <f t="shared" si="0"/>
        <v>1</v>
      </c>
      <c r="AA7" s="126">
        <f>Z7/Z15</f>
        <v>1.4492753623188406E-2</v>
      </c>
      <c r="AC7" s="5" t="s">
        <v>150</v>
      </c>
      <c r="AD7" s="7">
        <f>1+1+1</f>
        <v>3</v>
      </c>
      <c r="AE7" s="7">
        <f>3+2</f>
        <v>5</v>
      </c>
      <c r="AF7" s="7">
        <v>0</v>
      </c>
      <c r="AG7" s="21">
        <f t="shared" si="1"/>
        <v>8</v>
      </c>
      <c r="AH7" s="18">
        <f>AG7/AG21</f>
        <v>3.9024390243902439E-2</v>
      </c>
    </row>
    <row r="8" spans="2:34" x14ac:dyDescent="0.25">
      <c r="B8" s="22">
        <f>B7/F7</f>
        <v>0.651685393258427</v>
      </c>
      <c r="C8" s="22">
        <f>C7/F7</f>
        <v>0.2696629213483146</v>
      </c>
      <c r="D8" s="22">
        <f>D7/F7</f>
        <v>7.8651685393258425E-2</v>
      </c>
      <c r="E8" s="22">
        <f>E7/F7</f>
        <v>0</v>
      </c>
      <c r="F8" s="25">
        <f>SUM(B8:E8)</f>
        <v>1</v>
      </c>
      <c r="H8" s="17"/>
      <c r="I8" s="63" t="s">
        <v>115</v>
      </c>
      <c r="J8" s="120">
        <f>M8/M13</f>
        <v>5.681818181818182E-3</v>
      </c>
      <c r="K8" s="23">
        <v>0</v>
      </c>
      <c r="L8" s="23">
        <v>1</v>
      </c>
      <c r="M8" s="23">
        <f t="shared" si="2"/>
        <v>1</v>
      </c>
      <c r="V8" s="17"/>
      <c r="W8" s="15" t="s">
        <v>124</v>
      </c>
      <c r="X8" s="20">
        <v>1</v>
      </c>
      <c r="Y8" s="20">
        <v>0</v>
      </c>
      <c r="Z8" s="20">
        <f t="shared" si="0"/>
        <v>1</v>
      </c>
      <c r="AA8" s="126">
        <f>Z8/Z15</f>
        <v>1.4492753623188406E-2</v>
      </c>
      <c r="AC8" s="5" t="s">
        <v>55</v>
      </c>
      <c r="AD8" s="7">
        <v>1</v>
      </c>
      <c r="AE8" s="7">
        <f>1+1</f>
        <v>2</v>
      </c>
      <c r="AF8" s="7">
        <v>0</v>
      </c>
      <c r="AG8" s="21">
        <f t="shared" si="1"/>
        <v>3</v>
      </c>
      <c r="AH8" s="18">
        <f>AG8/AG21</f>
        <v>1.4634146341463415E-2</v>
      </c>
    </row>
    <row r="9" spans="2:34" x14ac:dyDescent="0.25">
      <c r="B9" s="59"/>
      <c r="C9" s="59"/>
      <c r="D9" s="59"/>
      <c r="E9" s="59"/>
      <c r="F9" s="60"/>
      <c r="H9" s="17"/>
      <c r="I9" s="63" t="s">
        <v>401</v>
      </c>
      <c r="J9" s="120">
        <f>M9/M13</f>
        <v>5.681818181818182E-3</v>
      </c>
      <c r="K9" s="23">
        <v>1</v>
      </c>
      <c r="L9" s="23">
        <v>0</v>
      </c>
      <c r="M9" s="23">
        <f t="shared" si="2"/>
        <v>1</v>
      </c>
      <c r="V9" s="17"/>
      <c r="W9" s="15" t="s">
        <v>128</v>
      </c>
      <c r="X9" s="20">
        <v>1</v>
      </c>
      <c r="Y9" s="20">
        <v>0</v>
      </c>
      <c r="Z9" s="20">
        <f t="shared" si="0"/>
        <v>1</v>
      </c>
      <c r="AA9" s="126">
        <f>Z9/Z15</f>
        <v>1.4492753623188406E-2</v>
      </c>
      <c r="AC9" s="5"/>
      <c r="AD9" s="7"/>
      <c r="AE9" s="7"/>
      <c r="AF9" s="7"/>
      <c r="AG9" s="21"/>
      <c r="AH9" s="18"/>
    </row>
    <row r="10" spans="2:34" x14ac:dyDescent="0.25">
      <c r="H10" s="17"/>
      <c r="I10" s="63" t="s">
        <v>116</v>
      </c>
      <c r="J10" s="120">
        <f>M10/M13</f>
        <v>0</v>
      </c>
      <c r="K10" s="23">
        <v>0</v>
      </c>
      <c r="L10" s="23">
        <v>0</v>
      </c>
      <c r="M10" s="23">
        <f t="shared" si="2"/>
        <v>0</v>
      </c>
      <c r="V10" s="17"/>
      <c r="W10" s="15" t="s">
        <v>129</v>
      </c>
      <c r="X10" s="20">
        <v>0</v>
      </c>
      <c r="Y10" s="20">
        <v>1</v>
      </c>
      <c r="Z10" s="20">
        <f>SUM(X10:Y10)</f>
        <v>1</v>
      </c>
      <c r="AA10" s="126">
        <f>Z10/Z15</f>
        <v>1.4492753623188406E-2</v>
      </c>
      <c r="AC10" s="5" t="s">
        <v>88</v>
      </c>
      <c r="AD10" s="7">
        <f>1</f>
        <v>1</v>
      </c>
      <c r="AE10" s="7">
        <f>1+1+2</f>
        <v>4</v>
      </c>
      <c r="AF10" s="7">
        <v>0</v>
      </c>
      <c r="AG10" s="21">
        <f t="shared" si="1"/>
        <v>5</v>
      </c>
      <c r="AH10" s="18">
        <f>AG10/AG21</f>
        <v>2.4390243902439025E-2</v>
      </c>
    </row>
    <row r="11" spans="2:34" x14ac:dyDescent="0.25">
      <c r="B11" s="2" t="s">
        <v>78</v>
      </c>
      <c r="C11" s="2" t="s">
        <v>28</v>
      </c>
      <c r="D11" s="2" t="s">
        <v>80</v>
      </c>
      <c r="E11" s="2" t="s">
        <v>79</v>
      </c>
      <c r="F11" s="2" t="s">
        <v>321</v>
      </c>
      <c r="H11" s="17"/>
      <c r="I11" s="63" t="s">
        <v>112</v>
      </c>
      <c r="J11" s="120">
        <f>M11/M13</f>
        <v>0</v>
      </c>
      <c r="K11" s="23">
        <v>0</v>
      </c>
      <c r="L11" s="23">
        <v>0</v>
      </c>
      <c r="M11" s="23">
        <f t="shared" si="2"/>
        <v>0</v>
      </c>
      <c r="V11" s="17"/>
      <c r="W11" s="15" t="s">
        <v>117</v>
      </c>
      <c r="X11" s="20">
        <v>0</v>
      </c>
      <c r="Y11" s="20">
        <v>0</v>
      </c>
      <c r="Z11" s="20">
        <f t="shared" si="0"/>
        <v>0</v>
      </c>
      <c r="AA11" s="126">
        <f>Z11/Z15</f>
        <v>0</v>
      </c>
      <c r="AC11" s="5" t="s">
        <v>50</v>
      </c>
      <c r="AD11" s="7">
        <v>1</v>
      </c>
      <c r="AE11" s="7">
        <f>1+1</f>
        <v>2</v>
      </c>
      <c r="AF11" s="7">
        <v>1</v>
      </c>
      <c r="AG11" s="21">
        <f t="shared" si="1"/>
        <v>4</v>
      </c>
      <c r="AH11" s="18">
        <f>AG11/AG21</f>
        <v>1.9512195121951219E-2</v>
      </c>
    </row>
    <row r="12" spans="2:34" x14ac:dyDescent="0.25">
      <c r="B12" s="7">
        <f>B7+B3</f>
        <v>176</v>
      </c>
      <c r="C12" s="7">
        <f>C7+C3</f>
        <v>71</v>
      </c>
      <c r="D12" s="7">
        <f>D7+D3</f>
        <v>69</v>
      </c>
      <c r="E12" s="7">
        <f>E7+E3</f>
        <v>2</v>
      </c>
      <c r="F12" s="7">
        <f>SUM(B12:E12)</f>
        <v>318</v>
      </c>
      <c r="H12" s="17"/>
      <c r="I12" s="63" t="s">
        <v>114</v>
      </c>
      <c r="J12" s="120">
        <f>M12/M13</f>
        <v>0</v>
      </c>
      <c r="K12" s="23">
        <v>0</v>
      </c>
      <c r="L12" s="23">
        <v>0</v>
      </c>
      <c r="M12" s="23">
        <f t="shared" si="2"/>
        <v>0</v>
      </c>
      <c r="V12" s="17"/>
      <c r="W12" s="15" t="s">
        <v>125</v>
      </c>
      <c r="X12" s="20">
        <v>0</v>
      </c>
      <c r="Y12" s="20">
        <v>0</v>
      </c>
      <c r="Z12" s="20">
        <f t="shared" si="0"/>
        <v>0</v>
      </c>
      <c r="AA12" s="126">
        <f>Z12/Z15</f>
        <v>0</v>
      </c>
      <c r="AC12" s="5" t="s">
        <v>45</v>
      </c>
      <c r="AD12" s="7">
        <f>1</f>
        <v>1</v>
      </c>
      <c r="AE12" s="7">
        <f>1+1+2+1</f>
        <v>5</v>
      </c>
      <c r="AF12" s="7">
        <v>0</v>
      </c>
      <c r="AG12" s="21">
        <f t="shared" si="1"/>
        <v>6</v>
      </c>
      <c r="AH12" s="18">
        <f>AG12/AG21</f>
        <v>2.9268292682926831E-2</v>
      </c>
    </row>
    <row r="13" spans="2:34" x14ac:dyDescent="0.25">
      <c r="B13" s="8">
        <f>B12/F12</f>
        <v>0.55345911949685533</v>
      </c>
      <c r="C13" s="8">
        <f>C12/F12</f>
        <v>0.22327044025157233</v>
      </c>
      <c r="D13" s="8">
        <f>D12/F12</f>
        <v>0.21698113207547171</v>
      </c>
      <c r="E13" s="8">
        <f>E12/F12</f>
        <v>6.2893081761006293E-3</v>
      </c>
      <c r="F13" s="29">
        <f>SUM(B13:E13)</f>
        <v>1</v>
      </c>
      <c r="I13" s="12" t="s">
        <v>121</v>
      </c>
      <c r="J13" s="14">
        <f>SUM(J2:J12)</f>
        <v>1</v>
      </c>
      <c r="K13" s="13">
        <f>SUM(K2:K12)</f>
        <v>118</v>
      </c>
      <c r="L13" s="13">
        <f>SUM(L2:L12)</f>
        <v>58</v>
      </c>
      <c r="M13" s="21">
        <f>SUM(M2:M12)</f>
        <v>176</v>
      </c>
      <c r="V13" s="17"/>
      <c r="W13" s="15" t="s">
        <v>127</v>
      </c>
      <c r="X13" s="20">
        <v>0</v>
      </c>
      <c r="Y13" s="20">
        <v>0</v>
      </c>
      <c r="Z13" s="20">
        <f t="shared" si="0"/>
        <v>0</v>
      </c>
      <c r="AA13" s="126">
        <f>Z13/Z15</f>
        <v>0</v>
      </c>
      <c r="AC13" s="5" t="s">
        <v>56</v>
      </c>
      <c r="AD13" s="7">
        <v>0</v>
      </c>
      <c r="AE13" s="7">
        <f>1+1</f>
        <v>2</v>
      </c>
      <c r="AF13" s="7">
        <v>0</v>
      </c>
      <c r="AG13" s="21">
        <f t="shared" si="1"/>
        <v>2</v>
      </c>
      <c r="AH13" s="18">
        <f>AG13/AG21</f>
        <v>9.7560975609756097E-3</v>
      </c>
    </row>
    <row r="14" spans="2:34" x14ac:dyDescent="0.25">
      <c r="C14" s="2" t="s">
        <v>322</v>
      </c>
      <c r="D14" s="2" t="s">
        <v>323</v>
      </c>
      <c r="E14" s="2" t="s">
        <v>327</v>
      </c>
      <c r="V14" s="17"/>
      <c r="W14" s="15" t="s">
        <v>402</v>
      </c>
      <c r="X14" s="20">
        <v>0</v>
      </c>
      <c r="Y14" s="20">
        <v>0</v>
      </c>
      <c r="Z14" s="20">
        <f t="shared" si="0"/>
        <v>0</v>
      </c>
      <c r="AA14" s="126">
        <f>Z14/Z15</f>
        <v>0</v>
      </c>
      <c r="AC14" s="5" t="s">
        <v>147</v>
      </c>
      <c r="AD14" s="7">
        <f>1+4+2+1</f>
        <v>8</v>
      </c>
      <c r="AE14" s="7">
        <f>1</f>
        <v>1</v>
      </c>
      <c r="AF14" s="7">
        <v>0</v>
      </c>
      <c r="AG14" s="21">
        <f t="shared" si="1"/>
        <v>9</v>
      </c>
      <c r="AH14" s="18">
        <f>AG14/AG21</f>
        <v>4.3902439024390241E-2</v>
      </c>
    </row>
    <row r="15" spans="2:34" x14ac:dyDescent="0.25">
      <c r="B15" s="2" t="s">
        <v>78</v>
      </c>
      <c r="C15" s="7">
        <v>89</v>
      </c>
      <c r="D15" s="7">
        <v>58</v>
      </c>
      <c r="E15" s="34">
        <v>147</v>
      </c>
      <c r="V15" s="17"/>
      <c r="W15" s="12" t="s">
        <v>121</v>
      </c>
      <c r="X15" s="13">
        <f>SUM(X2:X14)</f>
        <v>62</v>
      </c>
      <c r="Y15" s="13">
        <f>SUM(Y2:Y14)</f>
        <v>7</v>
      </c>
      <c r="Z15" s="13">
        <f>SUM(Z2:Z14)</f>
        <v>69</v>
      </c>
      <c r="AA15" s="14">
        <f>SUM(AA2:AA14)</f>
        <v>0.99999999999999989</v>
      </c>
      <c r="AC15" s="5" t="s">
        <v>146</v>
      </c>
      <c r="AD15" s="7">
        <f>1+1+1</f>
        <v>3</v>
      </c>
      <c r="AE15" s="7">
        <f>1+3+1</f>
        <v>5</v>
      </c>
      <c r="AF15" s="7">
        <v>0</v>
      </c>
      <c r="AG15" s="21">
        <f t="shared" si="1"/>
        <v>8</v>
      </c>
      <c r="AH15" s="18">
        <f>AG15/AG21</f>
        <v>3.9024390243902439E-2</v>
      </c>
    </row>
    <row r="16" spans="2:34" x14ac:dyDescent="0.25">
      <c r="B16" s="2" t="s">
        <v>80</v>
      </c>
      <c r="C16" s="7">
        <v>54</v>
      </c>
      <c r="D16" s="7">
        <v>7</v>
      </c>
      <c r="E16" s="34">
        <v>61</v>
      </c>
      <c r="V16" s="17"/>
      <c r="AC16" s="5" t="s">
        <v>154</v>
      </c>
      <c r="AD16" s="7">
        <f>2+1+2</f>
        <v>5</v>
      </c>
      <c r="AE16" s="7">
        <f>1+4+1</f>
        <v>6</v>
      </c>
      <c r="AF16" s="7">
        <v>0</v>
      </c>
      <c r="AG16" s="21">
        <f t="shared" si="1"/>
        <v>11</v>
      </c>
      <c r="AH16" s="18">
        <f>AG16/AG21</f>
        <v>5.3658536585365853E-2</v>
      </c>
    </row>
    <row r="17" spans="2:34" x14ac:dyDescent="0.25">
      <c r="B17" s="2" t="s">
        <v>79</v>
      </c>
      <c r="C17" s="7">
        <v>4</v>
      </c>
      <c r="D17" s="7">
        <v>0</v>
      </c>
      <c r="E17" s="34">
        <v>4</v>
      </c>
      <c r="AC17" s="5" t="s">
        <v>152</v>
      </c>
      <c r="AD17" s="7">
        <v>1</v>
      </c>
      <c r="AE17" s="7">
        <f>1</f>
        <v>1</v>
      </c>
      <c r="AF17" s="7">
        <v>1</v>
      </c>
      <c r="AG17" s="21">
        <f t="shared" si="1"/>
        <v>3</v>
      </c>
      <c r="AH17" s="18">
        <f>AG17/AG21</f>
        <v>1.4634146341463415E-2</v>
      </c>
    </row>
    <row r="18" spans="2:34" x14ac:dyDescent="0.25">
      <c r="AC18" s="5" t="s">
        <v>179</v>
      </c>
      <c r="AD18" s="7">
        <v>0</v>
      </c>
      <c r="AE18" s="7">
        <f>1</f>
        <v>1</v>
      </c>
      <c r="AF18" s="7">
        <v>0</v>
      </c>
      <c r="AG18" s="21">
        <f t="shared" si="1"/>
        <v>1</v>
      </c>
      <c r="AH18" s="18">
        <f>AG18/AG21</f>
        <v>4.8780487804878049E-3</v>
      </c>
    </row>
    <row r="19" spans="2:34" x14ac:dyDescent="0.25">
      <c r="C19" s="2" t="s">
        <v>322</v>
      </c>
      <c r="D19" s="2" t="s">
        <v>323</v>
      </c>
      <c r="AC19" s="5" t="s">
        <v>218</v>
      </c>
      <c r="AD19" s="7">
        <f>2+2+2</f>
        <v>6</v>
      </c>
      <c r="AE19" s="7">
        <f>1+1</f>
        <v>2</v>
      </c>
      <c r="AF19" s="7">
        <v>0</v>
      </c>
      <c r="AG19" s="21">
        <f>SUM(AD19:AF19)</f>
        <v>8</v>
      </c>
      <c r="AH19" s="18">
        <f>AG19/AG21</f>
        <v>3.9024390243902439E-2</v>
      </c>
    </row>
    <row r="20" spans="2:34" x14ac:dyDescent="0.25">
      <c r="B20" s="2" t="s">
        <v>78</v>
      </c>
      <c r="C20" s="8">
        <f>C15/E15</f>
        <v>0.60544217687074831</v>
      </c>
      <c r="D20" s="8">
        <f>D15/E15</f>
        <v>0.39455782312925169</v>
      </c>
      <c r="AC20" s="5" t="s">
        <v>216</v>
      </c>
      <c r="AD20" s="7">
        <f>3+1+1</f>
        <v>5</v>
      </c>
      <c r="AE20" s="7">
        <f>2+1+1</f>
        <v>4</v>
      </c>
      <c r="AF20" s="7">
        <v>0</v>
      </c>
      <c r="AG20" s="21">
        <f>SUM(AD20:AF20)</f>
        <v>9</v>
      </c>
      <c r="AH20" s="18">
        <f>AG20/AG21</f>
        <v>4.3902439024390241E-2</v>
      </c>
    </row>
    <row r="21" spans="2:34" x14ac:dyDescent="0.25">
      <c r="B21" s="2" t="s">
        <v>80</v>
      </c>
      <c r="C21" s="8">
        <f>C16/E16</f>
        <v>0.88524590163934425</v>
      </c>
      <c r="D21" s="8">
        <f>D16/E16</f>
        <v>0.11475409836065574</v>
      </c>
      <c r="AD21" s="32">
        <f>SUM(AD3:AD20)</f>
        <v>146</v>
      </c>
      <c r="AE21" s="32">
        <f>SUM(AE3:AE20)</f>
        <v>57</v>
      </c>
      <c r="AF21" s="32">
        <f>SUM(AF3:AF20)</f>
        <v>2</v>
      </c>
      <c r="AG21" s="21">
        <f>SUM(AG3:AG20)</f>
        <v>205</v>
      </c>
      <c r="AH21" s="33">
        <f>SUM(AH3:AH20)</f>
        <v>1.0000000000000004</v>
      </c>
    </row>
    <row r="22" spans="2:34" x14ac:dyDescent="0.25">
      <c r="B22" s="2" t="s">
        <v>79</v>
      </c>
      <c r="C22" s="8">
        <f>C17/E17</f>
        <v>1</v>
      </c>
      <c r="D22" s="8">
        <f>D17/E17</f>
        <v>0</v>
      </c>
    </row>
    <row r="57" spans="23:27" x14ac:dyDescent="0.25">
      <c r="W57" s="3"/>
      <c r="X57" s="3"/>
      <c r="Y57" s="3"/>
      <c r="Z57" s="3"/>
      <c r="AA57" s="3"/>
    </row>
    <row r="58" spans="23:27" s="3" customFormat="1" x14ac:dyDescent="0.25"/>
    <row r="59" spans="23:27" s="3" customFormat="1" x14ac:dyDescent="0.25"/>
    <row r="60" spans="23:27" s="3" customFormat="1" x14ac:dyDescent="0.25"/>
    <row r="61" spans="23:27" s="3" customFormat="1" x14ac:dyDescent="0.25"/>
    <row r="62" spans="23:27" s="3" customFormat="1" x14ac:dyDescent="0.25"/>
    <row r="63" spans="23:27" s="3" customFormat="1" x14ac:dyDescent="0.25"/>
    <row r="64" spans="23:27" s="3" customFormat="1" x14ac:dyDescent="0.25"/>
    <row r="65" spans="1:27" s="3" customFormat="1" x14ac:dyDescent="0.25"/>
    <row r="66" spans="1:27" s="3" customFormat="1" x14ac:dyDescent="0.25"/>
    <row r="67" spans="1:27" s="3" customFormat="1" x14ac:dyDescent="0.25"/>
    <row r="68" spans="1:27" s="3" customFormat="1" x14ac:dyDescent="0.25"/>
    <row r="69" spans="1:27" s="3" customFormat="1" x14ac:dyDescent="0.25"/>
    <row r="70" spans="1:27" s="3" customFormat="1" x14ac:dyDescent="0.25"/>
    <row r="71" spans="1:27" s="3" customFormat="1" x14ac:dyDescent="0.25"/>
    <row r="72" spans="1:27" s="3" customFormat="1" x14ac:dyDescent="0.25"/>
    <row r="73" spans="1:27" s="3" customFormat="1" x14ac:dyDescent="0.25"/>
    <row r="74" spans="1:27" s="3" customFormat="1" x14ac:dyDescent="0.25"/>
    <row r="75" spans="1:27" s="3" customFormat="1" x14ac:dyDescent="0.25"/>
    <row r="76" spans="1:27" s="3" customFormat="1" x14ac:dyDescent="0.25"/>
    <row r="77" spans="1:27" s="3" customFormat="1" x14ac:dyDescent="0.25">
      <c r="A77" s="24"/>
      <c r="B77" s="24"/>
      <c r="C77" s="24"/>
    </row>
    <row r="78" spans="1:27" s="3" customFormat="1" x14ac:dyDescent="0.25">
      <c r="A78" s="24"/>
      <c r="B78" s="24"/>
      <c r="C78" s="24"/>
      <c r="D78" s="24"/>
      <c r="E78" s="24"/>
      <c r="F78" s="24"/>
      <c r="G78" s="24"/>
      <c r="H78" s="24"/>
      <c r="I78" s="24"/>
      <c r="J78" s="24"/>
    </row>
    <row r="79" spans="1:27" s="3" customFormat="1" ht="15.75" thickBot="1" x14ac:dyDescent="0.3">
      <c r="A79" s="26"/>
      <c r="B79" s="26"/>
      <c r="C79" s="26"/>
      <c r="D79" s="26"/>
      <c r="E79" s="26"/>
      <c r="F79" s="26"/>
      <c r="G79" s="26"/>
      <c r="H79" s="26"/>
      <c r="I79" s="26"/>
      <c r="J79" s="26"/>
      <c r="W79"/>
      <c r="X79"/>
      <c r="Y79"/>
      <c r="Z79"/>
      <c r="AA79"/>
    </row>
  </sheetData>
  <conditionalFormatting sqref="AG3:AG21">
    <cfRule type="cellIs" dxfId="14" priority="6" operator="between">
      <formula>20</formula>
      <formula>58</formula>
    </cfRule>
    <cfRule type="cellIs" dxfId="13" priority="7" operator="between">
      <formula>21</formula>
      <formula>100</formula>
    </cfRule>
    <cfRule type="cellIs" dxfId="12" priority="8" operator="between">
      <formula>11</formula>
      <formula>20</formula>
    </cfRule>
    <cfRule type="cellIs" dxfId="11" priority="9" operator="between">
      <formula>6</formula>
      <formula>10</formula>
    </cfRule>
    <cfRule type="cellIs" dxfId="10" priority="10" operator="between">
      <formula>0</formula>
      <formula>5</formula>
    </cfRule>
  </conditionalFormatting>
  <pageMargins left="0.7" right="0.7" top="0.75" bottom="0.75" header="0.3" footer="0.3"/>
  <pageSetup orientation="portrait" r:id="rId1"/>
  <ignoredErrors>
    <ignoredError sqref="AE10 AE12" 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66FF"/>
  </sheetPr>
  <dimension ref="A1:D199"/>
  <sheetViews>
    <sheetView topLeftCell="A178" zoomScaleNormal="100" workbookViewId="0">
      <selection activeCell="C149" sqref="C149"/>
    </sheetView>
  </sheetViews>
  <sheetFormatPr baseColWidth="10" defaultRowHeight="15" x14ac:dyDescent="0.25"/>
  <cols>
    <col min="1" max="1" width="5.5703125" style="43" bestFit="1" customWidth="1"/>
    <col min="2" max="2" width="38.7109375" style="45" bestFit="1" customWidth="1"/>
    <col min="3" max="3" width="106.42578125" style="46" customWidth="1"/>
    <col min="4" max="4" width="17.5703125" style="45" customWidth="1"/>
    <col min="7" max="7" width="33.42578125" bestFit="1" customWidth="1"/>
    <col min="8" max="8" width="46.5703125" bestFit="1" customWidth="1"/>
    <col min="9" max="9" width="8" bestFit="1" customWidth="1"/>
    <col min="10" max="10" width="13" bestFit="1" customWidth="1"/>
  </cols>
  <sheetData>
    <row r="1" spans="1:4" s="3" customFormat="1" x14ac:dyDescent="0.25">
      <c r="A1" s="40"/>
      <c r="B1" s="41" t="s">
        <v>1</v>
      </c>
      <c r="C1" s="42" t="s">
        <v>336</v>
      </c>
      <c r="D1" s="41" t="s">
        <v>337</v>
      </c>
    </row>
    <row r="2" spans="1:4" x14ac:dyDescent="0.25">
      <c r="B2" s="49" t="s">
        <v>378</v>
      </c>
      <c r="C2" s="47"/>
      <c r="D2" s="48"/>
    </row>
    <row r="3" spans="1:4" x14ac:dyDescent="0.25">
      <c r="A3" s="43">
        <v>1</v>
      </c>
      <c r="B3" s="45" t="s">
        <v>28</v>
      </c>
      <c r="D3" s="45" t="s">
        <v>144</v>
      </c>
    </row>
    <row r="4" spans="1:4" x14ac:dyDescent="0.25">
      <c r="A4" s="43">
        <v>2</v>
      </c>
      <c r="B4" s="45" t="s">
        <v>283</v>
      </c>
      <c r="C4" s="62"/>
      <c r="D4" s="45" t="s">
        <v>142</v>
      </c>
    </row>
    <row r="5" spans="1:4" ht="60" x14ac:dyDescent="0.25">
      <c r="A5" s="43">
        <v>3</v>
      </c>
      <c r="B5" s="45" t="s">
        <v>92</v>
      </c>
      <c r="C5" s="62" t="s">
        <v>466</v>
      </c>
      <c r="D5" s="45" t="s">
        <v>88</v>
      </c>
    </row>
    <row r="6" spans="1:4" x14ac:dyDescent="0.25">
      <c r="A6" s="43">
        <v>4</v>
      </c>
      <c r="B6" s="45" t="s">
        <v>139</v>
      </c>
      <c r="C6" s="62"/>
      <c r="D6" s="45" t="s">
        <v>142</v>
      </c>
    </row>
    <row r="7" spans="1:4" x14ac:dyDescent="0.25">
      <c r="A7" s="43">
        <v>5</v>
      </c>
      <c r="B7" s="45" t="s">
        <v>74</v>
      </c>
      <c r="C7" s="62"/>
      <c r="D7" s="45" t="s">
        <v>146</v>
      </c>
    </row>
    <row r="8" spans="1:4" ht="195" x14ac:dyDescent="0.25">
      <c r="A8" s="43">
        <v>6</v>
      </c>
      <c r="B8" s="45" t="s">
        <v>60</v>
      </c>
      <c r="C8" s="62" t="s">
        <v>377</v>
      </c>
      <c r="D8" s="45" t="s">
        <v>55</v>
      </c>
    </row>
    <row r="9" spans="1:4" x14ac:dyDescent="0.25">
      <c r="A9" s="43">
        <v>7</v>
      </c>
      <c r="B9" s="45" t="s">
        <v>28</v>
      </c>
      <c r="C9" s="62"/>
      <c r="D9" s="45" t="s">
        <v>144</v>
      </c>
    </row>
    <row r="10" spans="1:4" x14ac:dyDescent="0.25">
      <c r="A10" s="43">
        <v>8</v>
      </c>
      <c r="B10" s="45" t="s">
        <v>74</v>
      </c>
      <c r="C10" s="62"/>
      <c r="D10" s="45" t="s">
        <v>142</v>
      </c>
    </row>
    <row r="11" spans="1:4" x14ac:dyDescent="0.25">
      <c r="A11" s="43">
        <v>9</v>
      </c>
      <c r="B11" s="45" t="s">
        <v>74</v>
      </c>
      <c r="C11" s="62"/>
      <c r="D11" s="45" t="s">
        <v>142</v>
      </c>
    </row>
    <row r="12" spans="1:4" x14ac:dyDescent="0.25">
      <c r="A12" s="43">
        <v>10</v>
      </c>
      <c r="B12" s="45" t="s">
        <v>28</v>
      </c>
      <c r="C12" s="62"/>
      <c r="D12" s="45" t="s">
        <v>144</v>
      </c>
    </row>
    <row r="13" spans="1:4" x14ac:dyDescent="0.25">
      <c r="C13" s="62"/>
    </row>
    <row r="14" spans="1:4" x14ac:dyDescent="0.25">
      <c r="B14" s="49" t="s">
        <v>379</v>
      </c>
      <c r="C14" s="62"/>
    </row>
    <row r="15" spans="1:4" x14ac:dyDescent="0.25">
      <c r="A15" s="43">
        <v>11</v>
      </c>
      <c r="B15" s="45" t="s">
        <v>74</v>
      </c>
      <c r="C15" s="62"/>
      <c r="D15" s="45" t="s">
        <v>147</v>
      </c>
    </row>
    <row r="16" spans="1:4" x14ac:dyDescent="0.25">
      <c r="A16" s="43">
        <v>12</v>
      </c>
      <c r="B16" s="45" t="s">
        <v>74</v>
      </c>
      <c r="C16" s="62"/>
      <c r="D16" s="45" t="s">
        <v>179</v>
      </c>
    </row>
    <row r="17" spans="1:4" ht="195" x14ac:dyDescent="0.25">
      <c r="A17" s="43">
        <v>13</v>
      </c>
      <c r="B17" s="45" t="s">
        <v>106</v>
      </c>
      <c r="C17" s="62" t="s">
        <v>380</v>
      </c>
      <c r="D17" s="45" t="s">
        <v>39</v>
      </c>
    </row>
    <row r="18" spans="1:4" x14ac:dyDescent="0.25">
      <c r="A18" s="43">
        <v>14</v>
      </c>
      <c r="B18" s="45" t="s">
        <v>139</v>
      </c>
      <c r="C18" s="62"/>
      <c r="D18" s="45" t="s">
        <v>142</v>
      </c>
    </row>
    <row r="19" spans="1:4" x14ac:dyDescent="0.25">
      <c r="C19" s="62"/>
    </row>
    <row r="20" spans="1:4" x14ac:dyDescent="0.25">
      <c r="B20" s="49" t="s">
        <v>381</v>
      </c>
      <c r="C20" s="62"/>
    </row>
    <row r="21" spans="1:4" x14ac:dyDescent="0.25">
      <c r="A21" s="43">
        <v>15</v>
      </c>
      <c r="B21" s="45" t="s">
        <v>74</v>
      </c>
      <c r="C21" s="62"/>
      <c r="D21" s="45" t="s">
        <v>105</v>
      </c>
    </row>
    <row r="22" spans="1:4" x14ac:dyDescent="0.25">
      <c r="A22" s="43">
        <v>16</v>
      </c>
      <c r="B22" s="45" t="s">
        <v>283</v>
      </c>
      <c r="C22" s="62"/>
      <c r="D22" s="45" t="s">
        <v>142</v>
      </c>
    </row>
    <row r="23" spans="1:4" x14ac:dyDescent="0.25">
      <c r="A23" s="43">
        <v>17</v>
      </c>
      <c r="B23" s="45" t="s">
        <v>382</v>
      </c>
      <c r="C23" s="62"/>
      <c r="D23" s="45" t="s">
        <v>142</v>
      </c>
    </row>
    <row r="24" spans="1:4" x14ac:dyDescent="0.25">
      <c r="A24" s="43">
        <v>18</v>
      </c>
      <c r="B24" s="45" t="s">
        <v>28</v>
      </c>
      <c r="C24" s="62"/>
      <c r="D24" s="45" t="s">
        <v>144</v>
      </c>
    </row>
    <row r="25" spans="1:4" x14ac:dyDescent="0.25">
      <c r="C25" s="62"/>
    </row>
    <row r="26" spans="1:4" x14ac:dyDescent="0.25">
      <c r="B26" s="49" t="s">
        <v>383</v>
      </c>
      <c r="C26" s="62"/>
    </row>
    <row r="27" spans="1:4" ht="60" x14ac:dyDescent="0.25">
      <c r="A27" s="43">
        <v>19</v>
      </c>
      <c r="B27" s="45" t="s">
        <v>92</v>
      </c>
      <c r="C27" s="62" t="s">
        <v>417</v>
      </c>
      <c r="D27" s="45" t="s">
        <v>50</v>
      </c>
    </row>
    <row r="28" spans="1:4" x14ac:dyDescent="0.25">
      <c r="A28" s="43">
        <v>20</v>
      </c>
      <c r="B28" s="45" t="s">
        <v>28</v>
      </c>
      <c r="C28" s="62"/>
      <c r="D28" s="45" t="s">
        <v>144</v>
      </c>
    </row>
    <row r="29" spans="1:4" x14ac:dyDescent="0.25">
      <c r="A29" s="43">
        <v>21</v>
      </c>
      <c r="B29" s="45" t="s">
        <v>139</v>
      </c>
      <c r="C29" s="62"/>
      <c r="D29" s="45" t="s">
        <v>142</v>
      </c>
    </row>
    <row r="30" spans="1:4" ht="45" x14ac:dyDescent="0.25">
      <c r="A30" s="43">
        <v>22</v>
      </c>
      <c r="B30" s="45" t="s">
        <v>229</v>
      </c>
      <c r="C30" s="62" t="s">
        <v>384</v>
      </c>
      <c r="D30" s="45" t="s">
        <v>39</v>
      </c>
    </row>
    <row r="31" spans="1:4" x14ac:dyDescent="0.25">
      <c r="A31" s="43">
        <v>23</v>
      </c>
      <c r="B31" s="45" t="s">
        <v>231</v>
      </c>
      <c r="C31" s="62"/>
      <c r="D31" s="45" t="s">
        <v>142</v>
      </c>
    </row>
    <row r="32" spans="1:4" x14ac:dyDescent="0.25">
      <c r="A32" s="43">
        <v>24</v>
      </c>
      <c r="B32" s="45" t="s">
        <v>74</v>
      </c>
      <c r="C32" s="62"/>
      <c r="D32" s="45" t="s">
        <v>88</v>
      </c>
    </row>
    <row r="33" spans="1:4" x14ac:dyDescent="0.25">
      <c r="A33" s="43">
        <v>25</v>
      </c>
      <c r="B33" s="45" t="s">
        <v>28</v>
      </c>
      <c r="C33" s="62"/>
      <c r="D33" s="45" t="s">
        <v>144</v>
      </c>
    </row>
    <row r="34" spans="1:4" ht="39.75" customHeight="1" x14ac:dyDescent="0.25">
      <c r="A34" s="43">
        <v>26</v>
      </c>
      <c r="B34" s="45" t="s">
        <v>385</v>
      </c>
      <c r="C34" s="62" t="s">
        <v>462</v>
      </c>
      <c r="D34" s="45" t="s">
        <v>142</v>
      </c>
    </row>
    <row r="35" spans="1:4" ht="75" x14ac:dyDescent="0.25">
      <c r="A35" s="43">
        <v>27</v>
      </c>
      <c r="B35" s="45" t="s">
        <v>282</v>
      </c>
      <c r="C35" s="62" t="s">
        <v>386</v>
      </c>
      <c r="D35" s="45" t="s">
        <v>218</v>
      </c>
    </row>
    <row r="36" spans="1:4" x14ac:dyDescent="0.25">
      <c r="C36" s="62"/>
    </row>
    <row r="37" spans="1:4" x14ac:dyDescent="0.25">
      <c r="B37" s="49" t="s">
        <v>387</v>
      </c>
      <c r="C37" s="62"/>
    </row>
    <row r="38" spans="1:4" x14ac:dyDescent="0.25">
      <c r="A38" s="43">
        <v>28</v>
      </c>
      <c r="B38" s="45" t="s">
        <v>138</v>
      </c>
      <c r="C38" s="62"/>
      <c r="D38" s="45" t="s">
        <v>142</v>
      </c>
    </row>
    <row r="39" spans="1:4" x14ac:dyDescent="0.25">
      <c r="A39" s="43">
        <v>29</v>
      </c>
      <c r="B39" s="45" t="s">
        <v>139</v>
      </c>
      <c r="C39" s="62"/>
      <c r="D39" s="45" t="s">
        <v>142</v>
      </c>
    </row>
    <row r="40" spans="1:4" ht="45" x14ac:dyDescent="0.25">
      <c r="A40" s="43">
        <v>30</v>
      </c>
      <c r="B40" s="45" t="s">
        <v>60</v>
      </c>
      <c r="C40" s="62" t="s">
        <v>388</v>
      </c>
      <c r="D40" s="45" t="s">
        <v>55</v>
      </c>
    </row>
    <row r="41" spans="1:4" x14ac:dyDescent="0.25">
      <c r="A41" s="43">
        <v>31</v>
      </c>
      <c r="B41" s="45" t="s">
        <v>139</v>
      </c>
      <c r="C41" s="62"/>
      <c r="D41" s="45" t="s">
        <v>142</v>
      </c>
    </row>
    <row r="42" spans="1:4" x14ac:dyDescent="0.25">
      <c r="A42" s="43">
        <v>32</v>
      </c>
      <c r="B42" s="45" t="s">
        <v>74</v>
      </c>
      <c r="C42" s="62"/>
      <c r="D42" s="45" t="s">
        <v>142</v>
      </c>
    </row>
    <row r="43" spans="1:4" x14ac:dyDescent="0.25">
      <c r="C43" s="62"/>
    </row>
    <row r="44" spans="1:4" x14ac:dyDescent="0.25">
      <c r="B44" s="49" t="s">
        <v>389</v>
      </c>
      <c r="C44" s="62"/>
    </row>
    <row r="45" spans="1:4" x14ac:dyDescent="0.25">
      <c r="B45" s="45" t="s">
        <v>138</v>
      </c>
      <c r="C45" s="62"/>
      <c r="D45" s="45" t="s">
        <v>146</v>
      </c>
    </row>
    <row r="46" spans="1:4" x14ac:dyDescent="0.25">
      <c r="B46" s="45" t="s">
        <v>28</v>
      </c>
      <c r="C46" s="62"/>
      <c r="D46" s="45" t="s">
        <v>144</v>
      </c>
    </row>
    <row r="47" spans="1:4" x14ac:dyDescent="0.25">
      <c r="B47" s="45" t="s">
        <v>28</v>
      </c>
      <c r="C47" s="62"/>
      <c r="D47" s="45" t="s">
        <v>144</v>
      </c>
    </row>
    <row r="48" spans="1:4" x14ac:dyDescent="0.25">
      <c r="B48" s="45" t="s">
        <v>74</v>
      </c>
      <c r="C48" s="62"/>
      <c r="D48" s="45" t="s">
        <v>55</v>
      </c>
    </row>
    <row r="49" spans="2:4" ht="105" x14ac:dyDescent="0.25">
      <c r="B49" s="45" t="s">
        <v>90</v>
      </c>
      <c r="C49" s="62" t="s">
        <v>463</v>
      </c>
      <c r="D49" s="45" t="s">
        <v>149</v>
      </c>
    </row>
    <row r="50" spans="2:4" x14ac:dyDescent="0.25">
      <c r="B50" s="45" t="s">
        <v>74</v>
      </c>
      <c r="C50" s="62"/>
      <c r="D50" s="45" t="s">
        <v>155</v>
      </c>
    </row>
    <row r="51" spans="2:4" x14ac:dyDescent="0.25">
      <c r="B51" s="45" t="s">
        <v>74</v>
      </c>
      <c r="C51" s="62"/>
      <c r="D51" s="45" t="s">
        <v>155</v>
      </c>
    </row>
    <row r="52" spans="2:4" ht="58.5" customHeight="1" x14ac:dyDescent="0.25">
      <c r="B52" s="45" t="s">
        <v>90</v>
      </c>
      <c r="C52" s="62" t="s">
        <v>464</v>
      </c>
      <c r="D52" s="45" t="s">
        <v>179</v>
      </c>
    </row>
    <row r="53" spans="2:4" x14ac:dyDescent="0.25">
      <c r="B53" s="45" t="s">
        <v>28</v>
      </c>
      <c r="C53" s="62"/>
      <c r="D53" s="45" t="s">
        <v>144</v>
      </c>
    </row>
    <row r="54" spans="2:4" x14ac:dyDescent="0.25">
      <c r="C54" s="62"/>
    </row>
    <row r="55" spans="2:4" x14ac:dyDescent="0.25">
      <c r="B55" s="49" t="s">
        <v>390</v>
      </c>
      <c r="C55" s="62"/>
    </row>
    <row r="56" spans="2:4" x14ac:dyDescent="0.25">
      <c r="B56" s="45" t="s">
        <v>139</v>
      </c>
      <c r="C56" s="62"/>
      <c r="D56" s="45" t="s">
        <v>142</v>
      </c>
    </row>
    <row r="57" spans="2:4" ht="30" x14ac:dyDescent="0.25">
      <c r="B57" s="45" t="s">
        <v>92</v>
      </c>
      <c r="C57" s="62" t="s">
        <v>418</v>
      </c>
      <c r="D57" s="45" t="s">
        <v>57</v>
      </c>
    </row>
    <row r="58" spans="2:4" ht="360" x14ac:dyDescent="0.25">
      <c r="B58" s="45" t="s">
        <v>106</v>
      </c>
      <c r="C58" s="62" t="s">
        <v>391</v>
      </c>
      <c r="D58" s="45" t="s">
        <v>88</v>
      </c>
    </row>
    <row r="59" spans="2:4" x14ac:dyDescent="0.25">
      <c r="B59" s="45" t="s">
        <v>139</v>
      </c>
      <c r="C59" s="62"/>
      <c r="D59" s="45" t="s">
        <v>142</v>
      </c>
    </row>
    <row r="60" spans="2:4" x14ac:dyDescent="0.25">
      <c r="B60" s="45" t="s">
        <v>28</v>
      </c>
      <c r="C60" s="62"/>
      <c r="D60" s="45" t="s">
        <v>144</v>
      </c>
    </row>
    <row r="61" spans="2:4" x14ac:dyDescent="0.25">
      <c r="B61" s="45" t="s">
        <v>28</v>
      </c>
      <c r="C61" s="62"/>
      <c r="D61" s="45" t="s">
        <v>144</v>
      </c>
    </row>
    <row r="62" spans="2:4" x14ac:dyDescent="0.25">
      <c r="B62" s="45" t="s">
        <v>283</v>
      </c>
      <c r="C62" s="62"/>
      <c r="D62" s="45" t="s">
        <v>216</v>
      </c>
    </row>
    <row r="63" spans="2:4" x14ac:dyDescent="0.25">
      <c r="B63" s="45" t="s">
        <v>74</v>
      </c>
      <c r="C63" s="62"/>
      <c r="D63" s="45" t="s">
        <v>155</v>
      </c>
    </row>
    <row r="64" spans="2:4" x14ac:dyDescent="0.25">
      <c r="B64" s="45" t="s">
        <v>139</v>
      </c>
      <c r="C64" s="62"/>
      <c r="D64" s="45" t="s">
        <v>142</v>
      </c>
    </row>
    <row r="65" spans="2:4" x14ac:dyDescent="0.25">
      <c r="C65" s="62"/>
    </row>
    <row r="66" spans="2:4" x14ac:dyDescent="0.25">
      <c r="B66" s="49" t="s">
        <v>393</v>
      </c>
      <c r="C66" s="62"/>
    </row>
    <row r="67" spans="2:4" x14ac:dyDescent="0.25">
      <c r="B67" s="45" t="s">
        <v>74</v>
      </c>
      <c r="C67" s="62"/>
      <c r="D67" s="45" t="s">
        <v>155</v>
      </c>
    </row>
    <row r="68" spans="2:4" x14ac:dyDescent="0.25">
      <c r="B68" s="45" t="s">
        <v>74</v>
      </c>
      <c r="C68" s="62"/>
      <c r="D68" s="45" t="s">
        <v>39</v>
      </c>
    </row>
    <row r="69" spans="2:4" x14ac:dyDescent="0.25">
      <c r="C69" s="62"/>
    </row>
    <row r="70" spans="2:4" x14ac:dyDescent="0.25">
      <c r="B70" s="49" t="s">
        <v>394</v>
      </c>
      <c r="C70" s="62"/>
    </row>
    <row r="71" spans="2:4" x14ac:dyDescent="0.25">
      <c r="B71" s="45" t="s">
        <v>139</v>
      </c>
      <c r="C71" s="62"/>
      <c r="D71" s="45" t="s">
        <v>142</v>
      </c>
    </row>
    <row r="72" spans="2:4" x14ac:dyDescent="0.25">
      <c r="B72" s="45" t="s">
        <v>28</v>
      </c>
      <c r="C72" s="62"/>
      <c r="D72" s="45" t="s">
        <v>144</v>
      </c>
    </row>
    <row r="73" spans="2:4" x14ac:dyDescent="0.25">
      <c r="B73" s="45" t="s">
        <v>91</v>
      </c>
      <c r="C73" s="62"/>
      <c r="D73" s="45" t="s">
        <v>146</v>
      </c>
    </row>
    <row r="74" spans="2:4" x14ac:dyDescent="0.25">
      <c r="B74" s="45" t="s">
        <v>283</v>
      </c>
      <c r="C74" s="62"/>
      <c r="D74" s="45" t="s">
        <v>155</v>
      </c>
    </row>
    <row r="75" spans="2:4" x14ac:dyDescent="0.25">
      <c r="B75" s="45" t="s">
        <v>138</v>
      </c>
      <c r="C75" s="62"/>
      <c r="D75" s="45" t="s">
        <v>155</v>
      </c>
    </row>
    <row r="76" spans="2:4" x14ac:dyDescent="0.25">
      <c r="C76" s="62"/>
    </row>
    <row r="77" spans="2:4" x14ac:dyDescent="0.25">
      <c r="B77" s="49" t="s">
        <v>397</v>
      </c>
      <c r="C77" s="62"/>
    </row>
    <row r="78" spans="2:4" ht="30" x14ac:dyDescent="0.25">
      <c r="B78" s="45" t="s">
        <v>60</v>
      </c>
      <c r="C78" s="62" t="s">
        <v>395</v>
      </c>
      <c r="D78" s="45" t="s">
        <v>150</v>
      </c>
    </row>
    <row r="79" spans="2:4" x14ac:dyDescent="0.25">
      <c r="B79" s="45" t="s">
        <v>28</v>
      </c>
      <c r="C79" s="62"/>
      <c r="D79" s="45" t="s">
        <v>144</v>
      </c>
    </row>
    <row r="80" spans="2:4" x14ac:dyDescent="0.25">
      <c r="B80" s="45" t="s">
        <v>138</v>
      </c>
      <c r="C80" s="62"/>
      <c r="D80" s="45" t="s">
        <v>45</v>
      </c>
    </row>
    <row r="81" spans="2:4" ht="45" x14ac:dyDescent="0.25">
      <c r="B81" s="45" t="s">
        <v>60</v>
      </c>
      <c r="C81" s="62" t="s">
        <v>396</v>
      </c>
      <c r="D81" s="45" t="s">
        <v>154</v>
      </c>
    </row>
    <row r="82" spans="2:4" x14ac:dyDescent="0.25">
      <c r="B82" s="45" t="s">
        <v>74</v>
      </c>
      <c r="C82" s="62"/>
      <c r="D82" s="45" t="s">
        <v>155</v>
      </c>
    </row>
    <row r="83" spans="2:4" x14ac:dyDescent="0.25">
      <c r="B83" s="45" t="s">
        <v>74</v>
      </c>
      <c r="C83" s="62"/>
      <c r="D83" s="45" t="s">
        <v>149</v>
      </c>
    </row>
    <row r="84" spans="2:4" x14ac:dyDescent="0.25">
      <c r="C84" s="62"/>
    </row>
    <row r="85" spans="2:4" x14ac:dyDescent="0.25">
      <c r="B85" s="49" t="s">
        <v>398</v>
      </c>
      <c r="C85" s="62"/>
    </row>
    <row r="86" spans="2:4" x14ac:dyDescent="0.25">
      <c r="B86" s="45" t="s">
        <v>74</v>
      </c>
      <c r="C86" s="62"/>
      <c r="D86" s="45" t="s">
        <v>155</v>
      </c>
    </row>
    <row r="87" spans="2:4" x14ac:dyDescent="0.25">
      <c r="B87" s="45" t="s">
        <v>74</v>
      </c>
      <c r="C87" s="62"/>
      <c r="D87" s="45" t="s">
        <v>88</v>
      </c>
    </row>
    <row r="88" spans="2:4" x14ac:dyDescent="0.25">
      <c r="B88" s="45" t="s">
        <v>74</v>
      </c>
      <c r="C88" s="62"/>
      <c r="D88" s="45" t="s">
        <v>149</v>
      </c>
    </row>
    <row r="89" spans="2:4" ht="30" x14ac:dyDescent="0.25">
      <c r="B89" s="45" t="s">
        <v>92</v>
      </c>
      <c r="C89" s="62" t="s">
        <v>419</v>
      </c>
      <c r="D89" s="45" t="s">
        <v>56</v>
      </c>
    </row>
    <row r="90" spans="2:4" x14ac:dyDescent="0.25">
      <c r="C90" s="62"/>
    </row>
    <row r="91" spans="2:4" x14ac:dyDescent="0.25">
      <c r="B91" s="49" t="s">
        <v>399</v>
      </c>
      <c r="C91" s="62"/>
    </row>
    <row r="92" spans="2:4" x14ac:dyDescent="0.25">
      <c r="B92" s="45" t="s">
        <v>28</v>
      </c>
      <c r="C92" s="62"/>
      <c r="D92" s="45" t="s">
        <v>144</v>
      </c>
    </row>
    <row r="93" spans="2:4" x14ac:dyDescent="0.25">
      <c r="B93" s="45" t="s">
        <v>231</v>
      </c>
      <c r="C93" s="62"/>
      <c r="D93" s="45" t="s">
        <v>155</v>
      </c>
    </row>
    <row r="94" spans="2:4" x14ac:dyDescent="0.25">
      <c r="B94" s="45" t="s">
        <v>138</v>
      </c>
      <c r="C94" s="62"/>
      <c r="D94" s="45" t="s">
        <v>50</v>
      </c>
    </row>
    <row r="95" spans="2:4" ht="75" x14ac:dyDescent="0.25">
      <c r="B95" s="45" t="s">
        <v>106</v>
      </c>
      <c r="C95" s="62" t="s">
        <v>400</v>
      </c>
      <c r="D95" s="45" t="s">
        <v>47</v>
      </c>
    </row>
    <row r="96" spans="2:4" x14ac:dyDescent="0.25">
      <c r="C96" s="62"/>
    </row>
    <row r="97" spans="2:4" x14ac:dyDescent="0.25">
      <c r="B97" s="49" t="s">
        <v>403</v>
      </c>
      <c r="C97" s="62"/>
    </row>
    <row r="98" spans="2:4" x14ac:dyDescent="0.25">
      <c r="B98" s="45" t="s">
        <v>74</v>
      </c>
      <c r="C98" s="62"/>
      <c r="D98" s="45" t="s">
        <v>88</v>
      </c>
    </row>
    <row r="99" spans="2:4" x14ac:dyDescent="0.25">
      <c r="B99" s="45" t="s">
        <v>139</v>
      </c>
      <c r="C99" s="62"/>
      <c r="D99" s="45" t="s">
        <v>142</v>
      </c>
    </row>
    <row r="100" spans="2:4" x14ac:dyDescent="0.25">
      <c r="C100" s="62"/>
    </row>
    <row r="101" spans="2:4" x14ac:dyDescent="0.25">
      <c r="B101" s="49" t="s">
        <v>405</v>
      </c>
      <c r="C101" s="62"/>
    </row>
    <row r="102" spans="2:4" x14ac:dyDescent="0.25">
      <c r="B102" s="45" t="s">
        <v>74</v>
      </c>
      <c r="C102" s="62"/>
      <c r="D102" s="45" t="s">
        <v>142</v>
      </c>
    </row>
    <row r="103" spans="2:4" x14ac:dyDescent="0.25">
      <c r="C103" s="62"/>
    </row>
    <row r="104" spans="2:4" x14ac:dyDescent="0.25">
      <c r="B104" s="49" t="s">
        <v>406</v>
      </c>
      <c r="C104" s="62"/>
    </row>
    <row r="105" spans="2:4" ht="60" x14ac:dyDescent="0.25">
      <c r="B105" s="45" t="s">
        <v>106</v>
      </c>
      <c r="C105" s="62" t="s">
        <v>407</v>
      </c>
      <c r="D105" s="45" t="s">
        <v>55</v>
      </c>
    </row>
    <row r="106" spans="2:4" x14ac:dyDescent="0.25">
      <c r="B106" s="45" t="s">
        <v>74</v>
      </c>
      <c r="C106" s="62"/>
      <c r="D106" s="45" t="s">
        <v>216</v>
      </c>
    </row>
    <row r="107" spans="2:4" x14ac:dyDescent="0.25">
      <c r="B107" s="45" t="s">
        <v>74</v>
      </c>
      <c r="C107" s="62"/>
      <c r="D107" s="45" t="s">
        <v>47</v>
      </c>
    </row>
    <row r="108" spans="2:4" x14ac:dyDescent="0.25">
      <c r="C108" s="62"/>
    </row>
    <row r="109" spans="2:4" x14ac:dyDescent="0.25">
      <c r="B109" s="49" t="s">
        <v>408</v>
      </c>
      <c r="C109" s="62"/>
    </row>
    <row r="110" spans="2:4" x14ac:dyDescent="0.25">
      <c r="B110" s="45" t="s">
        <v>139</v>
      </c>
      <c r="C110" s="62"/>
      <c r="D110" s="45" t="s">
        <v>142</v>
      </c>
    </row>
    <row r="111" spans="2:4" x14ac:dyDescent="0.25">
      <c r="B111" s="45" t="s">
        <v>139</v>
      </c>
      <c r="C111" s="62"/>
      <c r="D111" s="45" t="s">
        <v>142</v>
      </c>
    </row>
    <row r="112" spans="2:4" x14ac:dyDescent="0.25">
      <c r="B112" s="45" t="s">
        <v>382</v>
      </c>
      <c r="C112" s="62"/>
      <c r="D112" s="45" t="s">
        <v>142</v>
      </c>
    </row>
    <row r="113" spans="2:4" x14ac:dyDescent="0.25">
      <c r="C113" s="62"/>
    </row>
    <row r="114" spans="2:4" x14ac:dyDescent="0.25">
      <c r="B114" s="49" t="s">
        <v>410</v>
      </c>
      <c r="C114" s="62"/>
    </row>
    <row r="115" spans="2:4" x14ac:dyDescent="0.25">
      <c r="B115" s="45" t="s">
        <v>28</v>
      </c>
      <c r="C115" s="62"/>
      <c r="D115" s="45" t="s">
        <v>144</v>
      </c>
    </row>
    <row r="116" spans="2:4" x14ac:dyDescent="0.25">
      <c r="B116" s="45" t="s">
        <v>411</v>
      </c>
      <c r="C116" s="62" t="s">
        <v>409</v>
      </c>
      <c r="D116" s="45" t="s">
        <v>218</v>
      </c>
    </row>
    <row r="117" spans="2:4" x14ac:dyDescent="0.25">
      <c r="B117" s="45" t="s">
        <v>369</v>
      </c>
      <c r="C117" s="62"/>
      <c r="D117" s="45" t="s">
        <v>147</v>
      </c>
    </row>
    <row r="118" spans="2:4" x14ac:dyDescent="0.25">
      <c r="B118" s="45" t="s">
        <v>74</v>
      </c>
      <c r="C118" s="62"/>
      <c r="D118" s="45" t="s">
        <v>146</v>
      </c>
    </row>
    <row r="119" spans="2:4" x14ac:dyDescent="0.25">
      <c r="C119" s="62"/>
    </row>
    <row r="120" spans="2:4" x14ac:dyDescent="0.25">
      <c r="B120" s="49" t="s">
        <v>412</v>
      </c>
      <c r="C120" s="62"/>
    </row>
    <row r="121" spans="2:4" x14ac:dyDescent="0.25">
      <c r="B121" s="45" t="s">
        <v>139</v>
      </c>
      <c r="C121" s="62"/>
      <c r="D121" s="45" t="s">
        <v>147</v>
      </c>
    </row>
    <row r="122" spans="2:4" x14ac:dyDescent="0.25">
      <c r="C122" s="62"/>
    </row>
    <row r="123" spans="2:4" x14ac:dyDescent="0.25">
      <c r="B123" s="49" t="s">
        <v>413</v>
      </c>
      <c r="C123" s="62"/>
    </row>
    <row r="124" spans="2:4" x14ac:dyDescent="0.25">
      <c r="B124" s="45" t="s">
        <v>231</v>
      </c>
      <c r="C124" s="62"/>
      <c r="D124" s="45" t="s">
        <v>142</v>
      </c>
    </row>
    <row r="125" spans="2:4" x14ac:dyDescent="0.25">
      <c r="B125" s="45" t="s">
        <v>74</v>
      </c>
      <c r="C125" s="62"/>
      <c r="D125" s="45" t="s">
        <v>179</v>
      </c>
    </row>
    <row r="126" spans="2:4" x14ac:dyDescent="0.25">
      <c r="B126" s="45" t="s">
        <v>138</v>
      </c>
      <c r="C126" s="46" t="s">
        <v>414</v>
      </c>
      <c r="D126" s="45" t="s">
        <v>142</v>
      </c>
    </row>
    <row r="128" spans="2:4" x14ac:dyDescent="0.25">
      <c r="B128" s="49" t="s">
        <v>415</v>
      </c>
    </row>
    <row r="129" spans="2:4" x14ac:dyDescent="0.25">
      <c r="B129" s="45" t="s">
        <v>138</v>
      </c>
      <c r="C129" s="46" t="s">
        <v>414</v>
      </c>
      <c r="D129" s="45" t="s">
        <v>142</v>
      </c>
    </row>
    <row r="130" spans="2:4" x14ac:dyDescent="0.25">
      <c r="B130" s="45" t="s">
        <v>74</v>
      </c>
      <c r="C130" s="46" t="s">
        <v>416</v>
      </c>
      <c r="D130" s="45" t="s">
        <v>142</v>
      </c>
    </row>
    <row r="132" spans="2:4" x14ac:dyDescent="0.25">
      <c r="B132" s="49" t="s">
        <v>420</v>
      </c>
    </row>
    <row r="133" spans="2:4" x14ac:dyDescent="0.25">
      <c r="B133" s="45" t="s">
        <v>74</v>
      </c>
      <c r="D133" s="45" t="s">
        <v>47</v>
      </c>
    </row>
    <row r="134" spans="2:4" x14ac:dyDescent="0.25">
      <c r="B134" s="45" t="s">
        <v>139</v>
      </c>
      <c r="D134" s="45" t="s">
        <v>142</v>
      </c>
    </row>
    <row r="135" spans="2:4" x14ac:dyDescent="0.25">
      <c r="B135" s="45" t="s">
        <v>138</v>
      </c>
      <c r="D135" s="45" t="s">
        <v>142</v>
      </c>
    </row>
    <row r="136" spans="2:4" x14ac:dyDescent="0.25">
      <c r="B136" s="45" t="s">
        <v>139</v>
      </c>
      <c r="D136" s="45" t="s">
        <v>142</v>
      </c>
    </row>
    <row r="137" spans="2:4" ht="30" x14ac:dyDescent="0.25">
      <c r="B137" s="45" t="s">
        <v>443</v>
      </c>
      <c r="C137" s="46" t="s">
        <v>421</v>
      </c>
      <c r="D137" s="45" t="s">
        <v>39</v>
      </c>
    </row>
    <row r="139" spans="2:4" x14ac:dyDescent="0.25">
      <c r="B139" s="49" t="s">
        <v>422</v>
      </c>
    </row>
    <row r="140" spans="2:4" ht="30" x14ac:dyDescent="0.25">
      <c r="B140" s="45" t="s">
        <v>443</v>
      </c>
      <c r="C140" s="46" t="s">
        <v>423</v>
      </c>
      <c r="D140" s="45" t="s">
        <v>39</v>
      </c>
    </row>
    <row r="141" spans="2:4" ht="45" x14ac:dyDescent="0.25">
      <c r="B141" s="45" t="s">
        <v>443</v>
      </c>
      <c r="C141" s="46" t="s">
        <v>424</v>
      </c>
      <c r="D141" s="45" t="s">
        <v>39</v>
      </c>
    </row>
    <row r="142" spans="2:4" x14ac:dyDescent="0.25">
      <c r="B142" s="45" t="s">
        <v>28</v>
      </c>
      <c r="C142" s="62"/>
      <c r="D142" s="45" t="s">
        <v>144</v>
      </c>
    </row>
    <row r="144" spans="2:4" x14ac:dyDescent="0.25">
      <c r="B144" s="49" t="s">
        <v>425</v>
      </c>
    </row>
    <row r="145" spans="2:4" x14ac:dyDescent="0.25">
      <c r="B145" s="45" t="s">
        <v>443</v>
      </c>
      <c r="C145" s="46" t="s">
        <v>426</v>
      </c>
      <c r="D145" s="45" t="s">
        <v>39</v>
      </c>
    </row>
    <row r="146" spans="2:4" ht="30" x14ac:dyDescent="0.25">
      <c r="B146" s="45" t="s">
        <v>443</v>
      </c>
      <c r="C146" s="46" t="s">
        <v>427</v>
      </c>
      <c r="D146" s="45" t="s">
        <v>39</v>
      </c>
    </row>
    <row r="147" spans="2:4" x14ac:dyDescent="0.25">
      <c r="B147" s="45" t="s">
        <v>139</v>
      </c>
      <c r="D147" s="45" t="s">
        <v>142</v>
      </c>
    </row>
    <row r="148" spans="2:4" ht="75" x14ac:dyDescent="0.25">
      <c r="B148" s="45" t="s">
        <v>443</v>
      </c>
      <c r="C148" s="46" t="s">
        <v>428</v>
      </c>
      <c r="D148" s="45" t="s">
        <v>39</v>
      </c>
    </row>
    <row r="149" spans="2:4" ht="60" x14ac:dyDescent="0.25">
      <c r="B149" s="45" t="s">
        <v>443</v>
      </c>
      <c r="C149" s="46" t="s">
        <v>429</v>
      </c>
      <c r="D149" s="45" t="s">
        <v>39</v>
      </c>
    </row>
    <row r="150" spans="2:4" x14ac:dyDescent="0.25">
      <c r="B150" s="45" t="s">
        <v>74</v>
      </c>
      <c r="D150" s="45" t="s">
        <v>142</v>
      </c>
    </row>
    <row r="151" spans="2:4" x14ac:dyDescent="0.25">
      <c r="B151" s="45" t="s">
        <v>28</v>
      </c>
      <c r="C151" s="62"/>
      <c r="D151" s="45" t="s">
        <v>144</v>
      </c>
    </row>
    <row r="152" spans="2:4" x14ac:dyDescent="0.25">
      <c r="B152" s="45" t="s">
        <v>74</v>
      </c>
      <c r="D152" s="45" t="s">
        <v>142</v>
      </c>
    </row>
    <row r="153" spans="2:4" x14ac:dyDescent="0.25">
      <c r="B153" s="45" t="s">
        <v>443</v>
      </c>
      <c r="D153" s="45" t="s">
        <v>39</v>
      </c>
    </row>
    <row r="154" spans="2:4" x14ac:dyDescent="0.25">
      <c r="B154" s="45" t="s">
        <v>139</v>
      </c>
      <c r="D154" s="45" t="s">
        <v>142</v>
      </c>
    </row>
    <row r="156" spans="2:4" x14ac:dyDescent="0.25">
      <c r="B156" s="49" t="s">
        <v>431</v>
      </c>
    </row>
    <row r="157" spans="2:4" x14ac:dyDescent="0.25">
      <c r="B157" s="45" t="s">
        <v>443</v>
      </c>
      <c r="D157" s="45" t="s">
        <v>39</v>
      </c>
    </row>
    <row r="158" spans="2:4" x14ac:dyDescent="0.25">
      <c r="B158" s="45" t="s">
        <v>443</v>
      </c>
      <c r="D158" s="45" t="s">
        <v>39</v>
      </c>
    </row>
    <row r="160" spans="2:4" x14ac:dyDescent="0.25">
      <c r="B160" s="49" t="s">
        <v>432</v>
      </c>
    </row>
    <row r="161" spans="2:4" ht="135" x14ac:dyDescent="0.25">
      <c r="B161" s="45" t="s">
        <v>106</v>
      </c>
      <c r="C161" s="46" t="s">
        <v>465</v>
      </c>
      <c r="D161" s="45" t="s">
        <v>179</v>
      </c>
    </row>
    <row r="162" spans="2:4" x14ac:dyDescent="0.25">
      <c r="B162" s="45" t="s">
        <v>443</v>
      </c>
      <c r="D162" s="45" t="s">
        <v>39</v>
      </c>
    </row>
    <row r="163" spans="2:4" ht="75" x14ac:dyDescent="0.25">
      <c r="B163" s="45" t="s">
        <v>106</v>
      </c>
      <c r="C163" s="46" t="s">
        <v>433</v>
      </c>
      <c r="D163" s="45" t="s">
        <v>55</v>
      </c>
    </row>
    <row r="165" spans="2:4" x14ac:dyDescent="0.25">
      <c r="B165" s="49" t="s">
        <v>434</v>
      </c>
    </row>
    <row r="166" spans="2:4" x14ac:dyDescent="0.25">
      <c r="B166" s="45" t="s">
        <v>443</v>
      </c>
      <c r="D166" s="45" t="s">
        <v>39</v>
      </c>
    </row>
    <row r="167" spans="2:4" x14ac:dyDescent="0.25">
      <c r="B167" s="45" t="s">
        <v>443</v>
      </c>
      <c r="D167" s="45" t="s">
        <v>39</v>
      </c>
    </row>
    <row r="169" spans="2:4" x14ac:dyDescent="0.25">
      <c r="B169" s="49" t="s">
        <v>435</v>
      </c>
    </row>
    <row r="170" spans="2:4" ht="45" x14ac:dyDescent="0.25">
      <c r="B170" s="45" t="s">
        <v>42</v>
      </c>
      <c r="C170" s="46" t="s">
        <v>436</v>
      </c>
      <c r="D170" s="45" t="s">
        <v>55</v>
      </c>
    </row>
    <row r="171" spans="2:4" x14ac:dyDescent="0.25">
      <c r="B171" s="45" t="s">
        <v>443</v>
      </c>
      <c r="D171" s="45" t="s">
        <v>39</v>
      </c>
    </row>
    <row r="172" spans="2:4" x14ac:dyDescent="0.25">
      <c r="B172" s="45" t="s">
        <v>28</v>
      </c>
      <c r="C172" s="62"/>
      <c r="D172" s="45" t="s">
        <v>144</v>
      </c>
    </row>
    <row r="173" spans="2:4" x14ac:dyDescent="0.25">
      <c r="B173" s="45" t="s">
        <v>74</v>
      </c>
      <c r="D173" s="45" t="s">
        <v>437</v>
      </c>
    </row>
    <row r="174" spans="2:4" x14ac:dyDescent="0.25">
      <c r="B174" s="45" t="s">
        <v>231</v>
      </c>
      <c r="D174" s="45" t="s">
        <v>150</v>
      </c>
    </row>
    <row r="176" spans="2:4" x14ac:dyDescent="0.25">
      <c r="B176" s="49" t="s">
        <v>438</v>
      </c>
    </row>
    <row r="177" spans="2:4" x14ac:dyDescent="0.25">
      <c r="B177" s="45" t="s">
        <v>74</v>
      </c>
      <c r="D177" s="45" t="s">
        <v>88</v>
      </c>
    </row>
    <row r="178" spans="2:4" x14ac:dyDescent="0.25">
      <c r="B178" s="45" t="s">
        <v>231</v>
      </c>
      <c r="D178" s="45" t="s">
        <v>56</v>
      </c>
    </row>
    <row r="179" spans="2:4" x14ac:dyDescent="0.25">
      <c r="B179" s="45" t="s">
        <v>138</v>
      </c>
      <c r="D179" s="45" t="s">
        <v>146</v>
      </c>
    </row>
    <row r="180" spans="2:4" x14ac:dyDescent="0.25">
      <c r="B180" s="45" t="s">
        <v>138</v>
      </c>
      <c r="D180" s="45" t="s">
        <v>47</v>
      </c>
    </row>
    <row r="181" spans="2:4" x14ac:dyDescent="0.25">
      <c r="B181" s="45" t="s">
        <v>411</v>
      </c>
      <c r="D181" s="45" t="s">
        <v>142</v>
      </c>
    </row>
    <row r="182" spans="2:4" x14ac:dyDescent="0.25">
      <c r="B182" s="45" t="s">
        <v>229</v>
      </c>
      <c r="D182" s="45" t="s">
        <v>147</v>
      </c>
    </row>
    <row r="183" spans="2:4" x14ac:dyDescent="0.25">
      <c r="B183" s="45" t="s">
        <v>443</v>
      </c>
      <c r="D183" s="45" t="s">
        <v>39</v>
      </c>
    </row>
    <row r="185" spans="2:4" x14ac:dyDescent="0.25">
      <c r="B185" s="49" t="s">
        <v>439</v>
      </c>
    </row>
    <row r="186" spans="2:4" x14ac:dyDescent="0.25">
      <c r="B186" s="45" t="s">
        <v>443</v>
      </c>
      <c r="D186" s="45" t="s">
        <v>39</v>
      </c>
    </row>
    <row r="187" spans="2:4" ht="30" x14ac:dyDescent="0.25">
      <c r="B187" s="45" t="s">
        <v>282</v>
      </c>
      <c r="C187" s="46" t="s">
        <v>441</v>
      </c>
      <c r="D187" s="45" t="s">
        <v>440</v>
      </c>
    </row>
    <row r="188" spans="2:4" x14ac:dyDescent="0.25">
      <c r="B188" s="45" t="s">
        <v>443</v>
      </c>
      <c r="D188" s="45" t="s">
        <v>39</v>
      </c>
    </row>
    <row r="189" spans="2:4" x14ac:dyDescent="0.25">
      <c r="B189" s="45" t="s">
        <v>443</v>
      </c>
      <c r="D189" s="45" t="s">
        <v>39</v>
      </c>
    </row>
    <row r="191" spans="2:4" x14ac:dyDescent="0.25">
      <c r="B191" s="49" t="s">
        <v>442</v>
      </c>
    </row>
    <row r="192" spans="2:4" x14ac:dyDescent="0.25">
      <c r="B192" s="45" t="s">
        <v>443</v>
      </c>
      <c r="D192" s="45" t="s">
        <v>39</v>
      </c>
    </row>
    <row r="193" spans="2:4" ht="30" x14ac:dyDescent="0.25">
      <c r="B193" s="45" t="s">
        <v>444</v>
      </c>
      <c r="C193" s="46" t="s">
        <v>461</v>
      </c>
      <c r="D193" s="45" t="s">
        <v>88</v>
      </c>
    </row>
    <row r="194" spans="2:4" x14ac:dyDescent="0.25">
      <c r="B194" s="45" t="s">
        <v>74</v>
      </c>
      <c r="D194" s="45" t="s">
        <v>437</v>
      </c>
    </row>
    <row r="195" spans="2:4" x14ac:dyDescent="0.25">
      <c r="B195" s="45" t="s">
        <v>28</v>
      </c>
      <c r="C195" s="62"/>
      <c r="D195" s="45" t="s">
        <v>144</v>
      </c>
    </row>
    <row r="196" spans="2:4" x14ac:dyDescent="0.25">
      <c r="B196" s="45" t="s">
        <v>411</v>
      </c>
      <c r="D196" s="45" t="s">
        <v>142</v>
      </c>
    </row>
    <row r="197" spans="2:4" x14ac:dyDescent="0.25">
      <c r="B197" s="45" t="s">
        <v>139</v>
      </c>
      <c r="D197" s="45" t="s">
        <v>142</v>
      </c>
    </row>
    <row r="198" spans="2:4" ht="30" x14ac:dyDescent="0.25">
      <c r="B198" s="45" t="s">
        <v>95</v>
      </c>
      <c r="C198" s="46" t="s">
        <v>445</v>
      </c>
      <c r="D198" s="45" t="s">
        <v>437</v>
      </c>
    </row>
    <row r="199" spans="2:4" x14ac:dyDescent="0.25">
      <c r="B199" s="45" t="s">
        <v>443</v>
      </c>
      <c r="D199" s="45" t="s">
        <v>39</v>
      </c>
    </row>
  </sheetData>
  <autoFilter ref="B1:B199"/>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66FF"/>
  </sheetPr>
  <dimension ref="A1:AG71"/>
  <sheetViews>
    <sheetView topLeftCell="U1" workbookViewId="0">
      <selection activeCell="AE24" sqref="AE24"/>
    </sheetView>
  </sheetViews>
  <sheetFormatPr baseColWidth="10" defaultRowHeight="15" x14ac:dyDescent="0.25"/>
  <cols>
    <col min="2" max="3" width="13.28515625" bestFit="1" customWidth="1"/>
    <col min="4" max="4" width="9.42578125" customWidth="1"/>
    <col min="5" max="5" width="11.5703125" bestFit="1" customWidth="1"/>
    <col min="9" max="9" width="22.85546875" bestFit="1" customWidth="1"/>
    <col min="10" max="10" width="9.42578125" bestFit="1" customWidth="1"/>
    <col min="11" max="12" width="4.5703125" customWidth="1"/>
    <col min="14" max="14" width="13.28515625" bestFit="1" customWidth="1"/>
    <col min="16" max="16" width="10.7109375" bestFit="1" customWidth="1"/>
    <col min="17" max="17" width="8.42578125" bestFit="1" customWidth="1"/>
    <col min="21" max="21" width="6.7109375" bestFit="1" customWidth="1"/>
    <col min="22" max="22" width="23.7109375" bestFit="1" customWidth="1"/>
    <col min="23" max="23" width="6.140625" customWidth="1"/>
    <col min="24" max="24" width="5.85546875" customWidth="1"/>
    <col min="25" max="25" width="5.140625" bestFit="1" customWidth="1"/>
    <col min="26" max="26" width="5.5703125" bestFit="1" customWidth="1"/>
    <col min="28" max="28" width="12.28515625" bestFit="1" customWidth="1"/>
    <col min="29" max="29" width="12.140625" bestFit="1" customWidth="1"/>
    <col min="30" max="30" width="8.85546875" customWidth="1"/>
    <col min="31" max="31" width="10.7109375" bestFit="1" customWidth="1"/>
    <col min="33" max="33" width="10.140625" bestFit="1" customWidth="1"/>
  </cols>
  <sheetData>
    <row r="1" spans="2:33" x14ac:dyDescent="0.25">
      <c r="B1" s="135" t="s">
        <v>453</v>
      </c>
      <c r="C1" s="135"/>
      <c r="D1" s="135"/>
      <c r="E1" s="135"/>
      <c r="F1" s="135"/>
      <c r="J1" s="3"/>
      <c r="K1" s="65" t="s">
        <v>324</v>
      </c>
      <c r="L1" s="66" t="s">
        <v>325</v>
      </c>
      <c r="P1" s="7" t="s">
        <v>324</v>
      </c>
      <c r="Q1" s="7" t="s">
        <v>325</v>
      </c>
      <c r="R1" s="7" t="s">
        <v>326</v>
      </c>
      <c r="W1" s="7" t="s">
        <v>324</v>
      </c>
      <c r="X1" s="7" t="s">
        <v>325</v>
      </c>
      <c r="Y1" s="31" t="s">
        <v>326</v>
      </c>
      <c r="Z1" s="4"/>
    </row>
    <row r="2" spans="2:33" x14ac:dyDescent="0.25">
      <c r="B2" s="5" t="s">
        <v>78</v>
      </c>
      <c r="C2" s="5" t="s">
        <v>28</v>
      </c>
      <c r="D2" s="5" t="s">
        <v>80</v>
      </c>
      <c r="E2" s="5" t="s">
        <v>79</v>
      </c>
      <c r="F2" s="6"/>
      <c r="H2" s="11" t="s">
        <v>111</v>
      </c>
      <c r="I2" s="6" t="s">
        <v>118</v>
      </c>
      <c r="J2" s="119">
        <f>+K2/K11</f>
        <v>0.33333333333333331</v>
      </c>
      <c r="K2" s="7">
        <v>32</v>
      </c>
      <c r="L2" s="7">
        <v>46</v>
      </c>
      <c r="N2" s="10" t="s">
        <v>120</v>
      </c>
      <c r="O2" s="6" t="s">
        <v>320</v>
      </c>
      <c r="P2" s="7">
        <v>1</v>
      </c>
      <c r="Q2" s="7">
        <v>1</v>
      </c>
      <c r="R2" s="7">
        <f>+Q2+P2</f>
        <v>2</v>
      </c>
      <c r="S2" s="8">
        <f>P2/P4</f>
        <v>0.5</v>
      </c>
      <c r="U2" s="11" t="s">
        <v>80</v>
      </c>
      <c r="V2" s="15" t="s">
        <v>137</v>
      </c>
      <c r="W2" s="20">
        <v>2</v>
      </c>
      <c r="X2" s="20">
        <v>0</v>
      </c>
      <c r="Y2" s="20">
        <f t="shared" ref="Y2:Y7" si="0">+X2+W2</f>
        <v>2</v>
      </c>
      <c r="Z2" s="126">
        <f>+Y2/Y8</f>
        <v>8.3333333333333329E-2</v>
      </c>
      <c r="AC2" s="5" t="s">
        <v>78</v>
      </c>
      <c r="AD2" s="5" t="s">
        <v>80</v>
      </c>
      <c r="AE2" s="5" t="s">
        <v>79</v>
      </c>
      <c r="AF2" s="5" t="s">
        <v>153</v>
      </c>
      <c r="AG2" s="5" t="s">
        <v>227</v>
      </c>
    </row>
    <row r="3" spans="2:33" x14ac:dyDescent="0.25">
      <c r="B3" s="7">
        <v>97</v>
      </c>
      <c r="C3" s="7">
        <v>19</v>
      </c>
      <c r="D3" s="7">
        <v>22</v>
      </c>
      <c r="E3" s="7">
        <v>2</v>
      </c>
      <c r="F3" s="5">
        <f>SUM(B3:E3)</f>
        <v>140</v>
      </c>
      <c r="H3" s="17"/>
      <c r="I3" s="15" t="s">
        <v>135</v>
      </c>
      <c r="J3" s="119">
        <f>+K3/K11</f>
        <v>0.1875</v>
      </c>
      <c r="K3" s="30">
        <v>18</v>
      </c>
      <c r="L3" s="7">
        <v>9</v>
      </c>
      <c r="N3" s="17"/>
      <c r="O3" s="6" t="s">
        <v>122</v>
      </c>
      <c r="P3" s="7">
        <v>1</v>
      </c>
      <c r="Q3" s="7">
        <v>0</v>
      </c>
      <c r="R3" s="7">
        <f>+P3+Q3</f>
        <v>1</v>
      </c>
      <c r="S3" s="8">
        <f>P3/P4</f>
        <v>0.5</v>
      </c>
      <c r="U3" s="17"/>
      <c r="V3" s="15" t="s">
        <v>131</v>
      </c>
      <c r="W3" s="20">
        <v>10</v>
      </c>
      <c r="X3" s="20">
        <v>2</v>
      </c>
      <c r="Y3" s="20">
        <f t="shared" si="0"/>
        <v>12</v>
      </c>
      <c r="Z3" s="126">
        <f>+Y3/Y8</f>
        <v>0.5</v>
      </c>
      <c r="AB3" s="5" t="s">
        <v>155</v>
      </c>
      <c r="AC3" s="7"/>
      <c r="AD3" s="7"/>
      <c r="AE3" s="7"/>
      <c r="AF3" s="13">
        <f t="shared" ref="AF3:AF13" si="1">SUM(AC3:AE3)</f>
        <v>0</v>
      </c>
      <c r="AG3" s="18" t="e">
        <f>AF3/$AF16</f>
        <v>#DIV/0!</v>
      </c>
    </row>
    <row r="4" spans="2:33" x14ac:dyDescent="0.25">
      <c r="B4" s="8">
        <f>B3/F3</f>
        <v>0.69285714285714284</v>
      </c>
      <c r="C4" s="8">
        <f>C3/F3</f>
        <v>0.1357142857142857</v>
      </c>
      <c r="D4" s="8">
        <f>D3/F3</f>
        <v>0.15714285714285714</v>
      </c>
      <c r="E4" s="8">
        <f>E3/F3</f>
        <v>1.4285714285714285E-2</v>
      </c>
      <c r="F4" s="9">
        <f>SUM(B4:E4)</f>
        <v>0.99999999999999989</v>
      </c>
      <c r="H4" s="17"/>
      <c r="I4" s="15" t="s">
        <v>134</v>
      </c>
      <c r="J4" s="64">
        <f>+K4/K11</f>
        <v>0.10416666666666667</v>
      </c>
      <c r="K4" s="7">
        <v>10</v>
      </c>
      <c r="L4" s="7">
        <v>5</v>
      </c>
      <c r="N4" s="17"/>
      <c r="O4" s="12" t="s">
        <v>121</v>
      </c>
      <c r="P4" s="13">
        <f>SUM(P2:P3)</f>
        <v>2</v>
      </c>
      <c r="Q4" s="13">
        <f>SUM(Q2:Q3)</f>
        <v>1</v>
      </c>
      <c r="R4" s="13">
        <f>SUM(R2:R3)</f>
        <v>3</v>
      </c>
      <c r="S4" s="14">
        <f>SUM(S2:S3)</f>
        <v>1</v>
      </c>
      <c r="U4" s="17"/>
      <c r="V4" s="15" t="s">
        <v>130</v>
      </c>
      <c r="W4" s="20">
        <v>4</v>
      </c>
      <c r="X4" s="20">
        <v>0</v>
      </c>
      <c r="Y4" s="20">
        <f t="shared" si="0"/>
        <v>4</v>
      </c>
      <c r="Z4" s="126">
        <f>+Y4/Y8</f>
        <v>0.16666666666666666</v>
      </c>
      <c r="AB4" s="5" t="s">
        <v>47</v>
      </c>
      <c r="AC4" s="7"/>
      <c r="AD4" s="7"/>
      <c r="AE4" s="7"/>
      <c r="AF4" s="21">
        <f t="shared" si="1"/>
        <v>0</v>
      </c>
      <c r="AG4" s="18" t="e">
        <f>AF4/AF16</f>
        <v>#DIV/0!</v>
      </c>
    </row>
    <row r="5" spans="2:33" x14ac:dyDescent="0.25">
      <c r="H5" s="17"/>
      <c r="I5" s="6" t="s">
        <v>192</v>
      </c>
      <c r="J5" s="64">
        <f>+K5/K11</f>
        <v>5.2083333333333336E-2</v>
      </c>
      <c r="K5" s="19">
        <v>5</v>
      </c>
      <c r="L5" s="7">
        <v>1</v>
      </c>
      <c r="U5" s="17"/>
      <c r="V5" s="15" t="s">
        <v>132</v>
      </c>
      <c r="W5" s="20">
        <v>3</v>
      </c>
      <c r="X5" s="20">
        <v>0</v>
      </c>
      <c r="Y5" s="20">
        <f t="shared" si="0"/>
        <v>3</v>
      </c>
      <c r="Z5" s="126">
        <f>+Y5/Y8</f>
        <v>0.125</v>
      </c>
      <c r="AB5" s="5" t="s">
        <v>105</v>
      </c>
      <c r="AC5" s="7"/>
      <c r="AD5" s="7"/>
      <c r="AE5" s="7"/>
      <c r="AF5" s="21">
        <f t="shared" si="1"/>
        <v>0</v>
      </c>
      <c r="AG5" s="18" t="e">
        <f>AF5/AF16</f>
        <v>#DIV/0!</v>
      </c>
    </row>
    <row r="6" spans="2:33" x14ac:dyDescent="0.25">
      <c r="B6" s="27" t="s">
        <v>78</v>
      </c>
      <c r="C6" s="27" t="s">
        <v>28</v>
      </c>
      <c r="D6" s="27" t="s">
        <v>80</v>
      </c>
      <c r="E6" s="27" t="s">
        <v>79</v>
      </c>
      <c r="F6" s="28"/>
      <c r="H6" s="17"/>
      <c r="I6" s="6" t="s">
        <v>119</v>
      </c>
      <c r="J6" s="64">
        <f>+K6/K11</f>
        <v>7.2916666666666671E-2</v>
      </c>
      <c r="K6" s="7">
        <v>7</v>
      </c>
      <c r="L6" s="7">
        <v>4</v>
      </c>
      <c r="U6" s="17"/>
      <c r="V6" s="15" t="s">
        <v>123</v>
      </c>
      <c r="W6" s="20">
        <v>2</v>
      </c>
      <c r="X6" s="20">
        <v>0</v>
      </c>
      <c r="Y6" s="20">
        <f t="shared" si="0"/>
        <v>2</v>
      </c>
      <c r="Z6" s="126">
        <f>+Y6/Y8</f>
        <v>8.3333333333333329E-2</v>
      </c>
      <c r="AB6" s="5" t="s">
        <v>85</v>
      </c>
      <c r="AC6" s="7"/>
      <c r="AD6" s="7"/>
      <c r="AE6" s="7"/>
      <c r="AF6" s="21">
        <f t="shared" si="1"/>
        <v>0</v>
      </c>
      <c r="AG6" s="18" t="e">
        <f>AF6/AF16</f>
        <v>#DIV/0!</v>
      </c>
    </row>
    <row r="7" spans="2:33" x14ac:dyDescent="0.25">
      <c r="B7" s="7">
        <v>78</v>
      </c>
      <c r="C7" s="7">
        <v>42</v>
      </c>
      <c r="D7" s="7">
        <v>2</v>
      </c>
      <c r="E7" s="7">
        <v>1</v>
      </c>
      <c r="F7" s="21">
        <f>SUM(B7:E7)</f>
        <v>123</v>
      </c>
      <c r="H7" s="17"/>
      <c r="I7" s="6" t="s">
        <v>113</v>
      </c>
      <c r="J7" s="64">
        <f>+K7/K11</f>
        <v>2.0833333333333332E-2</v>
      </c>
      <c r="K7" s="7">
        <v>2</v>
      </c>
      <c r="L7" s="7">
        <v>4</v>
      </c>
      <c r="N7" s="10" t="s">
        <v>28</v>
      </c>
      <c r="O7" s="6" t="s">
        <v>133</v>
      </c>
      <c r="P7" s="7">
        <v>19</v>
      </c>
      <c r="Q7" s="7">
        <v>42</v>
      </c>
      <c r="R7" s="7">
        <f>SUM(P7:Q7)</f>
        <v>61</v>
      </c>
      <c r="S7" s="8">
        <f>+R7</f>
        <v>61</v>
      </c>
      <c r="U7" s="17"/>
      <c r="V7" s="15" t="s">
        <v>129</v>
      </c>
      <c r="W7" s="20">
        <v>1</v>
      </c>
      <c r="X7" s="20">
        <v>0</v>
      </c>
      <c r="Y7" s="20">
        <f t="shared" si="0"/>
        <v>1</v>
      </c>
      <c r="Z7" s="126">
        <f>+Y7/Y8</f>
        <v>4.1666666666666664E-2</v>
      </c>
      <c r="AB7" s="5" t="s">
        <v>150</v>
      </c>
      <c r="AC7" s="7"/>
      <c r="AD7" s="7"/>
      <c r="AE7" s="7"/>
      <c r="AF7" s="21">
        <f t="shared" si="1"/>
        <v>0</v>
      </c>
      <c r="AG7" s="18" t="e">
        <f>AF7/AF16</f>
        <v>#DIV/0!</v>
      </c>
    </row>
    <row r="8" spans="2:33" x14ac:dyDescent="0.25">
      <c r="B8" s="22">
        <f>B7/F7</f>
        <v>0.63414634146341464</v>
      </c>
      <c r="C8" s="22">
        <f>C7/F7</f>
        <v>0.34146341463414637</v>
      </c>
      <c r="D8" s="22">
        <f>D7/F7</f>
        <v>1.6260162601626018E-2</v>
      </c>
      <c r="E8" s="22">
        <f>E7/F7</f>
        <v>8.130081300813009E-3</v>
      </c>
      <c r="F8" s="25">
        <f>SUM(B8:E8)</f>
        <v>1</v>
      </c>
      <c r="H8" s="17"/>
      <c r="I8" s="6" t="s">
        <v>115</v>
      </c>
      <c r="J8" s="64">
        <f>+K8/K11</f>
        <v>1.0416666666666666E-2</v>
      </c>
      <c r="K8" s="7">
        <v>1</v>
      </c>
      <c r="L8" s="7">
        <v>0</v>
      </c>
      <c r="U8" s="17"/>
      <c r="V8" s="12" t="s">
        <v>121</v>
      </c>
      <c r="W8" s="13">
        <f>SUM(W2:W7)</f>
        <v>22</v>
      </c>
      <c r="X8" s="13">
        <f>SUM(X2:X7)</f>
        <v>2</v>
      </c>
      <c r="Y8" s="13">
        <f>SUM(Y2:Y7)</f>
        <v>24</v>
      </c>
      <c r="Z8" s="14">
        <f>SUM(Z2:Z7)</f>
        <v>1</v>
      </c>
      <c r="AB8" s="5" t="s">
        <v>55</v>
      </c>
      <c r="AC8" s="7"/>
      <c r="AD8" s="7"/>
      <c r="AE8" s="7"/>
      <c r="AF8" s="21">
        <f t="shared" si="1"/>
        <v>0</v>
      </c>
      <c r="AG8" s="18" t="e">
        <f>AF8/AF16</f>
        <v>#DIV/0!</v>
      </c>
    </row>
    <row r="9" spans="2:33" x14ac:dyDescent="0.25">
      <c r="B9" s="59"/>
      <c r="C9" s="59"/>
      <c r="D9" s="59"/>
      <c r="E9" s="59"/>
      <c r="F9" s="60"/>
      <c r="H9" s="17"/>
      <c r="I9" s="6" t="s">
        <v>401</v>
      </c>
      <c r="J9" s="64">
        <f>+K9/K11</f>
        <v>1.0416666666666666E-2</v>
      </c>
      <c r="K9" s="7">
        <v>1</v>
      </c>
      <c r="L9" s="7">
        <v>0</v>
      </c>
      <c r="U9" s="17"/>
      <c r="AB9" s="5"/>
      <c r="AC9" s="7"/>
      <c r="AD9" s="7"/>
      <c r="AE9" s="7"/>
      <c r="AF9" s="21"/>
      <c r="AG9" s="18"/>
    </row>
    <row r="10" spans="2:33" x14ac:dyDescent="0.25">
      <c r="H10" s="17"/>
      <c r="I10" s="6" t="s">
        <v>39</v>
      </c>
      <c r="J10" s="64">
        <f>+K10/K11</f>
        <v>0.20833333333333334</v>
      </c>
      <c r="K10" s="7">
        <v>20</v>
      </c>
      <c r="L10" s="7">
        <v>14</v>
      </c>
      <c r="U10" s="17"/>
      <c r="AB10" s="5" t="s">
        <v>88</v>
      </c>
      <c r="AC10" s="7"/>
      <c r="AD10" s="7"/>
      <c r="AE10" s="7"/>
      <c r="AF10" s="21">
        <f t="shared" si="1"/>
        <v>0</v>
      </c>
      <c r="AG10" s="18" t="e">
        <f>AF10/AF16</f>
        <v>#DIV/0!</v>
      </c>
    </row>
    <row r="11" spans="2:33" x14ac:dyDescent="0.25">
      <c r="B11" s="2" t="s">
        <v>78</v>
      </c>
      <c r="C11" s="2" t="s">
        <v>28</v>
      </c>
      <c r="D11" s="2" t="s">
        <v>455</v>
      </c>
      <c r="E11" s="2" t="s">
        <v>456</v>
      </c>
      <c r="F11" s="2" t="s">
        <v>321</v>
      </c>
      <c r="H11" s="17"/>
      <c r="I11" s="12" t="s">
        <v>121</v>
      </c>
      <c r="J11" s="14">
        <f>SUM(J2:J10)</f>
        <v>0.99999999999999989</v>
      </c>
      <c r="K11" s="13">
        <f>SUM(K2:K10)</f>
        <v>96</v>
      </c>
      <c r="L11" s="21">
        <f>SUM(L2:L10)</f>
        <v>83</v>
      </c>
      <c r="U11" s="17"/>
      <c r="AB11" s="5" t="s">
        <v>50</v>
      </c>
      <c r="AC11" s="7"/>
      <c r="AD11" s="7"/>
      <c r="AE11" s="7"/>
      <c r="AF11" s="21">
        <f t="shared" si="1"/>
        <v>0</v>
      </c>
      <c r="AG11" s="18" t="e">
        <f>AF11/AF16</f>
        <v>#DIV/0!</v>
      </c>
    </row>
    <row r="12" spans="2:33" x14ac:dyDescent="0.25">
      <c r="B12" s="7">
        <f>B7+B3</f>
        <v>175</v>
      </c>
      <c r="C12" s="7">
        <f>C7+C3</f>
        <v>61</v>
      </c>
      <c r="D12" s="7">
        <f>D7+D3</f>
        <v>24</v>
      </c>
      <c r="E12" s="7">
        <f>E7+E3</f>
        <v>3</v>
      </c>
      <c r="F12" s="7">
        <f>SUM(B12:E12)</f>
        <v>263</v>
      </c>
      <c r="H12" s="17"/>
      <c r="U12" s="17"/>
      <c r="AB12" s="5" t="s">
        <v>45</v>
      </c>
      <c r="AC12" s="7"/>
      <c r="AD12" s="7"/>
      <c r="AE12" s="7"/>
      <c r="AF12" s="21">
        <f t="shared" si="1"/>
        <v>0</v>
      </c>
      <c r="AG12" s="18" t="e">
        <f>AF12/AF16</f>
        <v>#DIV/0!</v>
      </c>
    </row>
    <row r="13" spans="2:33" x14ac:dyDescent="0.25">
      <c r="B13" s="8">
        <f>B12/F12</f>
        <v>0.66539923954372626</v>
      </c>
      <c r="C13" s="8">
        <f>C12/F12</f>
        <v>0.23193916349809887</v>
      </c>
      <c r="D13" s="8">
        <f>D12/F12</f>
        <v>9.125475285171103E-2</v>
      </c>
      <c r="E13" s="8">
        <f>E12/F12</f>
        <v>1.1406844106463879E-2</v>
      </c>
      <c r="F13" s="29">
        <f>SUM(B13:E13)</f>
        <v>1</v>
      </c>
      <c r="U13" s="17"/>
      <c r="AB13" s="5" t="s">
        <v>56</v>
      </c>
      <c r="AC13" s="7"/>
      <c r="AD13" s="7"/>
      <c r="AE13" s="7"/>
      <c r="AF13" s="21">
        <f t="shared" si="1"/>
        <v>0</v>
      </c>
      <c r="AG13" s="18" t="e">
        <f>AF13/AF16</f>
        <v>#DIV/0!</v>
      </c>
    </row>
    <row r="14" spans="2:33" x14ac:dyDescent="0.25">
      <c r="H14" s="69" t="s">
        <v>111</v>
      </c>
      <c r="I14" s="63" t="s">
        <v>118</v>
      </c>
      <c r="J14" s="22">
        <f>+K14/K23</f>
        <v>0.43575418994413406</v>
      </c>
      <c r="K14" s="23">
        <f t="shared" ref="K14:K22" si="2">+K2+L2</f>
        <v>78</v>
      </c>
      <c r="N14" s="2" t="s">
        <v>120</v>
      </c>
      <c r="O14" s="6" t="s">
        <v>122</v>
      </c>
      <c r="P14" s="7">
        <f>+R3</f>
        <v>1</v>
      </c>
      <c r="Q14" s="8">
        <f>P14/P16</f>
        <v>0.33333333333333331</v>
      </c>
      <c r="U14" s="68" t="s">
        <v>80</v>
      </c>
      <c r="V14" s="15" t="s">
        <v>137</v>
      </c>
      <c r="W14" s="7">
        <f t="shared" ref="W14:W19" si="3">+Y2</f>
        <v>2</v>
      </c>
      <c r="X14" s="8">
        <f>+W14/W20</f>
        <v>8.3333333333333329E-2</v>
      </c>
      <c r="AB14" s="5" t="s">
        <v>147</v>
      </c>
      <c r="AC14" s="7"/>
      <c r="AD14" s="7"/>
      <c r="AE14" s="7"/>
      <c r="AF14" s="21">
        <f>SUM(AC14:AE14)</f>
        <v>0</v>
      </c>
      <c r="AG14" s="18" t="e">
        <f>AF14/AF16</f>
        <v>#DIV/0!</v>
      </c>
    </row>
    <row r="15" spans="2:33" x14ac:dyDescent="0.25">
      <c r="I15" s="63" t="s">
        <v>135</v>
      </c>
      <c r="J15" s="22">
        <f>+K15/K23</f>
        <v>0.15083798882681565</v>
      </c>
      <c r="K15" s="23">
        <f t="shared" si="2"/>
        <v>27</v>
      </c>
      <c r="N15" s="17"/>
      <c r="O15" s="6" t="s">
        <v>320</v>
      </c>
      <c r="P15" s="7">
        <f>+R2</f>
        <v>2</v>
      </c>
      <c r="Q15" s="8">
        <f>P15/P16</f>
        <v>0.66666666666666663</v>
      </c>
      <c r="U15" s="17"/>
      <c r="V15" s="6" t="s">
        <v>131</v>
      </c>
      <c r="W15" s="7">
        <f t="shared" si="3"/>
        <v>12</v>
      </c>
      <c r="X15" s="8">
        <f>+W15/W20</f>
        <v>0.5</v>
      </c>
      <c r="AB15" s="5" t="s">
        <v>146</v>
      </c>
      <c r="AC15" s="7"/>
      <c r="AD15" s="7"/>
      <c r="AE15" s="7"/>
      <c r="AF15" s="21">
        <f>SUM(AC15:AE15)</f>
        <v>0</v>
      </c>
      <c r="AG15" s="18" t="e">
        <f>AF15/AF16</f>
        <v>#DIV/0!</v>
      </c>
    </row>
    <row r="16" spans="2:33" x14ac:dyDescent="0.25">
      <c r="I16" s="63" t="s">
        <v>134</v>
      </c>
      <c r="J16" s="22">
        <f>+K16/K23</f>
        <v>8.3798882681564241E-2</v>
      </c>
      <c r="K16" s="23">
        <f t="shared" si="2"/>
        <v>15</v>
      </c>
      <c r="N16" s="17"/>
      <c r="O16" s="12" t="s">
        <v>121</v>
      </c>
      <c r="P16" s="13">
        <f>SUM(P14:P15)</f>
        <v>3</v>
      </c>
      <c r="Q16" s="14">
        <f>SUM(Q14:Q15)</f>
        <v>1</v>
      </c>
      <c r="U16" s="17"/>
      <c r="V16" s="6" t="s">
        <v>130</v>
      </c>
      <c r="W16" s="7">
        <f t="shared" si="3"/>
        <v>4</v>
      </c>
      <c r="X16" s="8">
        <f>+W16/W20</f>
        <v>0.16666666666666666</v>
      </c>
      <c r="AC16" s="32">
        <f>SUM(AC3:AC15)</f>
        <v>0</v>
      </c>
      <c r="AD16" s="32">
        <f>SUM(AD3:AD15)</f>
        <v>0</v>
      </c>
      <c r="AE16" s="32">
        <f>SUM(AE3:AE15)</f>
        <v>0</v>
      </c>
      <c r="AF16" s="21">
        <f>SUM(AF3:AF13)</f>
        <v>0</v>
      </c>
      <c r="AG16" s="33" t="e">
        <f>SUM(AG3:AG13)</f>
        <v>#DIV/0!</v>
      </c>
    </row>
    <row r="17" spans="2:24" x14ac:dyDescent="0.25">
      <c r="H17" s="17"/>
      <c r="I17" s="63" t="s">
        <v>192</v>
      </c>
      <c r="J17" s="22">
        <f>+K17/K23</f>
        <v>3.3519553072625698E-2</v>
      </c>
      <c r="K17" s="23">
        <f t="shared" si="2"/>
        <v>6</v>
      </c>
      <c r="U17" s="17"/>
      <c r="V17" s="6" t="s">
        <v>132</v>
      </c>
      <c r="W17" s="7">
        <f t="shared" si="3"/>
        <v>3</v>
      </c>
      <c r="X17" s="8">
        <f>+W17/W20</f>
        <v>0.125</v>
      </c>
    </row>
    <row r="18" spans="2:24" x14ac:dyDescent="0.25">
      <c r="C18" s="2" t="s">
        <v>322</v>
      </c>
      <c r="D18" s="2" t="s">
        <v>323</v>
      </c>
      <c r="E18" s="2" t="s">
        <v>327</v>
      </c>
      <c r="H18" s="17"/>
      <c r="I18" s="63" t="s">
        <v>119</v>
      </c>
      <c r="J18" s="22">
        <f>+K18/K23</f>
        <v>6.1452513966480445E-2</v>
      </c>
      <c r="K18" s="23">
        <f t="shared" si="2"/>
        <v>11</v>
      </c>
      <c r="U18" s="17"/>
      <c r="V18" s="6" t="s">
        <v>123</v>
      </c>
      <c r="W18" s="7">
        <f t="shared" si="3"/>
        <v>2</v>
      </c>
      <c r="X18" s="8">
        <f>+W18/W20</f>
        <v>8.3333333333333329E-2</v>
      </c>
    </row>
    <row r="19" spans="2:24" x14ac:dyDescent="0.25">
      <c r="B19" s="2" t="s">
        <v>78</v>
      </c>
      <c r="C19" s="7">
        <v>97</v>
      </c>
      <c r="D19" s="7">
        <v>78</v>
      </c>
      <c r="E19" s="34">
        <f>+D19+C19</f>
        <v>175</v>
      </c>
      <c r="H19" s="17"/>
      <c r="I19" s="63" t="s">
        <v>113</v>
      </c>
      <c r="J19" s="22">
        <f>+K19/K23</f>
        <v>3.3519553072625698E-2</v>
      </c>
      <c r="K19" s="23">
        <f t="shared" si="2"/>
        <v>6</v>
      </c>
      <c r="U19" s="17"/>
      <c r="V19" s="6" t="s">
        <v>129</v>
      </c>
      <c r="W19" s="7">
        <f t="shared" si="3"/>
        <v>1</v>
      </c>
      <c r="X19" s="8">
        <f>+W19/W20</f>
        <v>4.1666666666666664E-2</v>
      </c>
    </row>
    <row r="20" spans="2:24" x14ac:dyDescent="0.25">
      <c r="B20" s="2" t="s">
        <v>80</v>
      </c>
      <c r="C20" s="7">
        <v>19</v>
      </c>
      <c r="D20" s="7">
        <v>2</v>
      </c>
      <c r="E20" s="34">
        <f>+D20+C20</f>
        <v>21</v>
      </c>
      <c r="H20" s="17"/>
      <c r="I20" s="63" t="s">
        <v>115</v>
      </c>
      <c r="J20" s="22">
        <f>+K20/K23</f>
        <v>5.5865921787709499E-3</v>
      </c>
      <c r="K20" s="23">
        <f t="shared" si="2"/>
        <v>1</v>
      </c>
      <c r="U20" s="17"/>
      <c r="V20" s="12" t="s">
        <v>121</v>
      </c>
      <c r="W20" s="13">
        <f>SUM(W14:W19)</f>
        <v>24</v>
      </c>
      <c r="X20" s="14">
        <f>SUM(X14:X19)</f>
        <v>1</v>
      </c>
    </row>
    <row r="21" spans="2:24" x14ac:dyDescent="0.25">
      <c r="B21" s="2" t="s">
        <v>79</v>
      </c>
      <c r="C21" s="7">
        <v>2</v>
      </c>
      <c r="D21" s="7">
        <v>1</v>
      </c>
      <c r="E21" s="34">
        <f>+D21+C21</f>
        <v>3</v>
      </c>
      <c r="H21" s="17"/>
      <c r="I21" s="63" t="s">
        <v>401</v>
      </c>
      <c r="J21" s="22">
        <f>+K21/K23</f>
        <v>5.5865921787709499E-3</v>
      </c>
      <c r="K21" s="23">
        <f t="shared" si="2"/>
        <v>1</v>
      </c>
    </row>
    <row r="22" spans="2:24" x14ac:dyDescent="0.25">
      <c r="H22" s="17"/>
      <c r="I22" s="63" t="s">
        <v>39</v>
      </c>
      <c r="J22" s="22">
        <f>+K22/K23</f>
        <v>0.18994413407821228</v>
      </c>
      <c r="K22" s="23">
        <f t="shared" si="2"/>
        <v>34</v>
      </c>
    </row>
    <row r="23" spans="2:24" x14ac:dyDescent="0.25">
      <c r="C23" s="2" t="s">
        <v>322</v>
      </c>
      <c r="D23" s="2" t="s">
        <v>323</v>
      </c>
      <c r="H23" s="17"/>
      <c r="I23" s="6"/>
      <c r="J23" s="67">
        <f>SUM(J14:J22)</f>
        <v>1</v>
      </c>
      <c r="K23" s="13">
        <f>SUM(K14:K22)</f>
        <v>179</v>
      </c>
    </row>
    <row r="24" spans="2:24" x14ac:dyDescent="0.25">
      <c r="B24" s="2" t="s">
        <v>78</v>
      </c>
      <c r="C24" s="8">
        <f>C19/E19</f>
        <v>0.55428571428571427</v>
      </c>
      <c r="D24" s="8">
        <f>D19/E19</f>
        <v>0.44571428571428573</v>
      </c>
      <c r="H24" s="17"/>
    </row>
    <row r="25" spans="2:24" x14ac:dyDescent="0.25">
      <c r="B25" s="2" t="s">
        <v>80</v>
      </c>
      <c r="C25" s="8">
        <f>C20/E20</f>
        <v>0.90476190476190477</v>
      </c>
      <c r="D25" s="8">
        <f>D20/E20</f>
        <v>9.5238095238095233E-2</v>
      </c>
      <c r="H25" s="17"/>
      <c r="V25" s="3"/>
      <c r="W25" s="3"/>
      <c r="X25" s="3"/>
    </row>
    <row r="26" spans="2:24" x14ac:dyDescent="0.25">
      <c r="B26" s="2" t="s">
        <v>79</v>
      </c>
      <c r="C26" s="8">
        <f>C21/E21</f>
        <v>0.66666666666666663</v>
      </c>
      <c r="D26" s="8">
        <f>D21/E21</f>
        <v>0.33333333333333331</v>
      </c>
      <c r="H26" s="17"/>
      <c r="V26" s="3"/>
      <c r="W26" s="3"/>
      <c r="X26" s="3"/>
    </row>
    <row r="27" spans="2:24" x14ac:dyDescent="0.25">
      <c r="V27" s="3"/>
      <c r="W27" s="3"/>
      <c r="X27" s="3"/>
    </row>
    <row r="28" spans="2:24" x14ac:dyDescent="0.25">
      <c r="V28" s="3"/>
      <c r="W28" s="3"/>
      <c r="X28" s="3"/>
    </row>
    <row r="29" spans="2:24" x14ac:dyDescent="0.25">
      <c r="V29" s="3"/>
      <c r="W29" s="3"/>
      <c r="X29" s="3"/>
    </row>
    <row r="30" spans="2:24" x14ac:dyDescent="0.25">
      <c r="V30" s="3"/>
      <c r="W30" s="3"/>
      <c r="X30" s="3"/>
    </row>
    <row r="31" spans="2:24" x14ac:dyDescent="0.25">
      <c r="V31" s="3"/>
      <c r="W31" s="3"/>
      <c r="X31" s="3"/>
    </row>
    <row r="32" spans="2:24" x14ac:dyDescent="0.25">
      <c r="V32" s="3"/>
      <c r="W32" s="3"/>
      <c r="X32" s="3"/>
    </row>
    <row r="33" spans="1:26" x14ac:dyDescent="0.25">
      <c r="U33" s="3"/>
      <c r="V33" s="3"/>
      <c r="W33" s="3"/>
      <c r="X33" s="3"/>
    </row>
    <row r="34" spans="1:26" x14ac:dyDescent="0.25">
      <c r="U34" s="3"/>
      <c r="V34" s="3"/>
      <c r="W34" s="3"/>
      <c r="X34" s="3"/>
    </row>
    <row r="35" spans="1:26" x14ac:dyDescent="0.25">
      <c r="U35" s="3"/>
      <c r="V35" s="3"/>
      <c r="W35" s="3"/>
      <c r="X35" s="3"/>
    </row>
    <row r="36" spans="1:26" x14ac:dyDescent="0.25">
      <c r="U36" s="3"/>
      <c r="V36" s="3"/>
      <c r="W36" s="3"/>
      <c r="X36" s="3"/>
    </row>
    <row r="37" spans="1:26" x14ac:dyDescent="0.25">
      <c r="U37" s="3"/>
      <c r="V37" s="3"/>
      <c r="W37" s="3"/>
      <c r="X37" s="3"/>
    </row>
    <row r="38" spans="1:26" x14ac:dyDescent="0.25">
      <c r="U38" s="3"/>
      <c r="V38" s="3"/>
      <c r="W38" s="3"/>
      <c r="X38" s="3"/>
    </row>
    <row r="39" spans="1:26" x14ac:dyDescent="0.25">
      <c r="U39" s="3"/>
      <c r="V39" s="3"/>
      <c r="W39" s="3"/>
      <c r="X39" s="3"/>
    </row>
    <row r="40" spans="1:26" x14ac:dyDescent="0.25">
      <c r="U40" s="3"/>
      <c r="V40" s="3"/>
      <c r="W40" s="3"/>
      <c r="X40" s="3"/>
    </row>
    <row r="41" spans="1:26" x14ac:dyDescent="0.25">
      <c r="U41" s="3"/>
      <c r="V41" s="3"/>
      <c r="W41" s="3"/>
      <c r="X41" s="3"/>
    </row>
    <row r="42" spans="1:26" x14ac:dyDescent="0.25">
      <c r="U42" s="3"/>
      <c r="V42" s="3"/>
      <c r="W42" s="3"/>
      <c r="X42" s="3"/>
    </row>
    <row r="43" spans="1:26" x14ac:dyDescent="0.25">
      <c r="U43" s="3"/>
      <c r="V43" s="3"/>
      <c r="W43" s="3"/>
      <c r="X43" s="3"/>
    </row>
    <row r="44" spans="1:26" x14ac:dyDescent="0.25">
      <c r="U44" s="3"/>
      <c r="V44" s="3"/>
      <c r="W44" s="3"/>
      <c r="X44" s="3"/>
    </row>
    <row r="45" spans="1:26" x14ac:dyDescent="0.25">
      <c r="U45" s="3"/>
      <c r="V45" s="3"/>
      <c r="W45" s="3"/>
      <c r="X45" s="3"/>
      <c r="Y45" s="3"/>
      <c r="Z45" s="3"/>
    </row>
    <row r="46" spans="1:26" x14ac:dyDescent="0.25">
      <c r="U46" s="3"/>
      <c r="V46" s="3"/>
      <c r="W46" s="3"/>
      <c r="X46" s="3"/>
      <c r="Y46" s="3"/>
      <c r="Z46" s="3"/>
    </row>
    <row r="47" spans="1:26" x14ac:dyDescent="0.25">
      <c r="B47" s="32"/>
      <c r="C47" s="32"/>
      <c r="D47" s="32"/>
      <c r="E47" s="32"/>
      <c r="F47" s="32"/>
      <c r="U47" s="3"/>
      <c r="Y47" s="3"/>
      <c r="Z47" s="3"/>
    </row>
    <row r="48" spans="1:26" x14ac:dyDescent="0.25">
      <c r="A48" s="32"/>
      <c r="B48" s="70"/>
      <c r="C48" s="70"/>
      <c r="D48" s="70"/>
      <c r="E48" s="70"/>
      <c r="F48" s="70"/>
      <c r="U48" s="3"/>
      <c r="Y48" s="3"/>
      <c r="Z48" s="3"/>
    </row>
    <row r="49" spans="1:26" x14ac:dyDescent="0.25">
      <c r="A49" s="32"/>
      <c r="B49" s="70"/>
      <c r="C49" s="70"/>
      <c r="D49" s="70"/>
      <c r="E49" s="70"/>
      <c r="F49" s="70"/>
      <c r="I49" s="3"/>
      <c r="J49" s="3"/>
      <c r="K49" s="3"/>
      <c r="N49" s="3"/>
      <c r="O49" s="3"/>
      <c r="P49" s="3"/>
      <c r="Q49" s="3"/>
      <c r="U49" s="3"/>
      <c r="Y49" s="3"/>
      <c r="Z49" s="3"/>
    </row>
    <row r="50" spans="1:26" x14ac:dyDescent="0.25">
      <c r="A50" s="32"/>
      <c r="B50" s="61"/>
      <c r="C50" s="61"/>
      <c r="D50" s="61"/>
      <c r="E50" s="61"/>
      <c r="F50" s="61"/>
      <c r="I50" s="3"/>
      <c r="J50" s="3"/>
      <c r="K50" s="3"/>
      <c r="N50" s="3"/>
      <c r="O50" s="3"/>
      <c r="P50" s="3"/>
      <c r="Q50" s="3"/>
      <c r="U50" s="3"/>
      <c r="Y50" s="3"/>
      <c r="Z50" s="3"/>
    </row>
    <row r="51" spans="1:26" x14ac:dyDescent="0.25">
      <c r="I51" s="3"/>
      <c r="J51" s="3"/>
      <c r="K51" s="3"/>
      <c r="L51" s="3"/>
      <c r="N51" s="3"/>
      <c r="O51" s="3"/>
      <c r="P51" s="3"/>
      <c r="Q51" s="3"/>
      <c r="R51" s="3"/>
      <c r="U51" s="3"/>
      <c r="Y51" s="3"/>
      <c r="Z51" s="3"/>
    </row>
    <row r="52" spans="1:26" x14ac:dyDescent="0.25">
      <c r="C52" s="76" t="s">
        <v>457</v>
      </c>
      <c r="D52" s="76" t="s">
        <v>458</v>
      </c>
      <c r="E52" s="76" t="s">
        <v>459</v>
      </c>
      <c r="I52" s="3"/>
      <c r="J52" s="3"/>
      <c r="K52" s="3"/>
      <c r="L52" s="3"/>
      <c r="N52" s="3"/>
      <c r="O52" s="3"/>
      <c r="P52" s="3"/>
      <c r="Q52" s="3"/>
      <c r="R52" s="3"/>
      <c r="U52" s="3"/>
      <c r="Y52" s="3"/>
      <c r="Z52" s="3"/>
    </row>
    <row r="53" spans="1:26" s="3" customFormat="1" x14ac:dyDescent="0.25">
      <c r="B53" s="75" t="s">
        <v>78</v>
      </c>
      <c r="C53" s="23">
        <v>140</v>
      </c>
      <c r="D53" s="23">
        <v>176</v>
      </c>
      <c r="E53" s="7">
        <v>175</v>
      </c>
      <c r="F53" s="71"/>
      <c r="V53"/>
      <c r="W53"/>
      <c r="X53"/>
    </row>
    <row r="54" spans="1:26" s="3" customFormat="1" x14ac:dyDescent="0.25">
      <c r="B54" s="75" t="s">
        <v>28</v>
      </c>
      <c r="C54" s="23">
        <v>66</v>
      </c>
      <c r="D54" s="23">
        <v>71</v>
      </c>
      <c r="E54" s="7">
        <v>61</v>
      </c>
      <c r="V54"/>
      <c r="W54"/>
      <c r="X54"/>
    </row>
    <row r="55" spans="1:26" s="3" customFormat="1" x14ac:dyDescent="0.25">
      <c r="B55" s="75" t="s">
        <v>455</v>
      </c>
      <c r="C55" s="23">
        <v>60</v>
      </c>
      <c r="D55" s="23">
        <v>69</v>
      </c>
      <c r="E55" s="7">
        <v>24</v>
      </c>
      <c r="U55"/>
      <c r="V55"/>
      <c r="W55"/>
      <c r="X55"/>
    </row>
    <row r="56" spans="1:26" s="3" customFormat="1" x14ac:dyDescent="0.25">
      <c r="B56" s="75" t="s">
        <v>456</v>
      </c>
      <c r="C56" s="23">
        <v>2</v>
      </c>
      <c r="D56" s="23">
        <v>2</v>
      </c>
      <c r="E56" s="7">
        <v>3</v>
      </c>
      <c r="U56"/>
      <c r="V56"/>
      <c r="W56"/>
      <c r="X56"/>
    </row>
    <row r="57" spans="1:26" s="3" customFormat="1" x14ac:dyDescent="0.25">
      <c r="B57" s="73" t="s">
        <v>321</v>
      </c>
      <c r="C57" s="72">
        <f>SUM(C53:C56)</f>
        <v>268</v>
      </c>
      <c r="D57" s="72">
        <f>SUM(D53:D56)</f>
        <v>318</v>
      </c>
      <c r="E57" s="72">
        <f>SUM(E53:E56)</f>
        <v>263</v>
      </c>
      <c r="U57"/>
      <c r="V57"/>
      <c r="W57"/>
      <c r="X57"/>
    </row>
    <row r="58" spans="1:26" s="3" customFormat="1" x14ac:dyDescent="0.25">
      <c r="B58" s="74" t="s">
        <v>460</v>
      </c>
      <c r="C58" s="63"/>
      <c r="D58" s="22">
        <f>(D57-C57)/C57</f>
        <v>0.18656716417910449</v>
      </c>
      <c r="E58" s="22">
        <f>(E57-D57)/D57</f>
        <v>-0.17295597484276728</v>
      </c>
      <c r="U58"/>
      <c r="V58"/>
      <c r="W58"/>
      <c r="X58"/>
    </row>
    <row r="59" spans="1:26" s="3" customFormat="1" x14ac:dyDescent="0.25">
      <c r="U59"/>
      <c r="V59"/>
      <c r="W59"/>
      <c r="X59"/>
    </row>
    <row r="60" spans="1:26" s="3" customFormat="1" x14ac:dyDescent="0.25">
      <c r="U60"/>
      <c r="V60"/>
      <c r="W60"/>
      <c r="X60"/>
    </row>
    <row r="61" spans="1:26" s="3" customFormat="1" x14ac:dyDescent="0.25">
      <c r="B61" s="75" t="s">
        <v>78</v>
      </c>
      <c r="U61"/>
      <c r="V61"/>
      <c r="W61"/>
      <c r="X61"/>
    </row>
    <row r="62" spans="1:26" s="3" customFormat="1" x14ac:dyDescent="0.25">
      <c r="U62"/>
      <c r="V62"/>
      <c r="W62"/>
      <c r="X62"/>
    </row>
    <row r="63" spans="1:26" s="3" customFormat="1" x14ac:dyDescent="0.25">
      <c r="U63"/>
      <c r="V63"/>
      <c r="W63"/>
      <c r="X63"/>
    </row>
    <row r="64" spans="1:26" s="3" customFormat="1" x14ac:dyDescent="0.25">
      <c r="U64"/>
      <c r="V64"/>
      <c r="W64"/>
      <c r="X64"/>
      <c r="Y64"/>
      <c r="Z64"/>
    </row>
    <row r="65" spans="1:26" s="3" customFormat="1" x14ac:dyDescent="0.25">
      <c r="U65"/>
      <c r="V65"/>
      <c r="W65"/>
      <c r="X65"/>
      <c r="Y65"/>
      <c r="Z65"/>
    </row>
    <row r="66" spans="1:26" s="3" customFormat="1" x14ac:dyDescent="0.25">
      <c r="I66" s="24"/>
      <c r="J66" s="24"/>
      <c r="U66"/>
      <c r="V66"/>
      <c r="W66"/>
      <c r="X66"/>
      <c r="Y66"/>
      <c r="Z66"/>
    </row>
    <row r="67" spans="1:26" s="3" customFormat="1" ht="15.75" thickBot="1" x14ac:dyDescent="0.3">
      <c r="I67" s="26"/>
      <c r="J67" s="26"/>
      <c r="U67"/>
      <c r="V67"/>
      <c r="W67"/>
      <c r="X67"/>
      <c r="Y67"/>
      <c r="Z67"/>
    </row>
    <row r="68" spans="1:26" s="3" customFormat="1" x14ac:dyDescent="0.25">
      <c r="I68"/>
      <c r="J68"/>
      <c r="K68"/>
      <c r="N68"/>
      <c r="O68"/>
      <c r="P68"/>
      <c r="Q68"/>
      <c r="U68"/>
      <c r="V68"/>
      <c r="W68"/>
      <c r="X68"/>
      <c r="Y68"/>
      <c r="Z68"/>
    </row>
    <row r="69" spans="1:26" s="3" customFormat="1" x14ac:dyDescent="0.25">
      <c r="A69" s="24"/>
      <c r="B69" s="24"/>
      <c r="C69" s="24"/>
      <c r="I69"/>
      <c r="J69"/>
      <c r="K69"/>
      <c r="N69"/>
      <c r="O69"/>
      <c r="P69"/>
      <c r="Q69"/>
      <c r="U69"/>
      <c r="V69"/>
      <c r="W69"/>
      <c r="X69"/>
      <c r="Y69"/>
      <c r="Z69"/>
    </row>
    <row r="70" spans="1:26" s="3" customFormat="1" x14ac:dyDescent="0.25">
      <c r="A70" s="24"/>
      <c r="B70" s="24"/>
      <c r="C70" s="24"/>
      <c r="D70" s="24"/>
      <c r="E70" s="24"/>
      <c r="F70" s="24"/>
      <c r="G70" s="24"/>
      <c r="H70" s="24"/>
      <c r="I70"/>
      <c r="J70"/>
      <c r="K70"/>
      <c r="L70"/>
      <c r="N70"/>
      <c r="O70"/>
      <c r="P70"/>
      <c r="Q70"/>
      <c r="R70"/>
      <c r="U70"/>
      <c r="V70"/>
      <c r="W70"/>
      <c r="X70"/>
      <c r="Y70"/>
      <c r="Z70"/>
    </row>
    <row r="71" spans="1:26" s="3" customFormat="1" ht="15.75" thickBot="1" x14ac:dyDescent="0.3">
      <c r="A71" s="26"/>
      <c r="B71" s="26"/>
      <c r="C71" s="26"/>
      <c r="D71" s="26"/>
      <c r="E71" s="26"/>
      <c r="F71" s="26"/>
      <c r="G71" s="26"/>
      <c r="H71" s="26"/>
      <c r="I71"/>
      <c r="J71"/>
      <c r="K71"/>
      <c r="L71"/>
      <c r="N71"/>
      <c r="O71"/>
      <c r="P71"/>
      <c r="Q71"/>
      <c r="R71"/>
      <c r="U71"/>
      <c r="V71"/>
      <c r="W71"/>
      <c r="X71"/>
      <c r="Y71"/>
      <c r="Z71"/>
    </row>
  </sheetData>
  <mergeCells count="1">
    <mergeCell ref="B1:F1"/>
  </mergeCells>
  <conditionalFormatting sqref="AF3:AF16">
    <cfRule type="cellIs" dxfId="9" priority="1" operator="between">
      <formula>20</formula>
      <formula>58</formula>
    </cfRule>
    <cfRule type="cellIs" dxfId="8" priority="2" operator="between">
      <formula>21</formula>
      <formula>100</formula>
    </cfRule>
    <cfRule type="cellIs" dxfId="7" priority="3" operator="between">
      <formula>11</formula>
      <formula>20</formula>
    </cfRule>
    <cfRule type="cellIs" dxfId="6" priority="4" operator="between">
      <formula>6</formula>
      <formula>10</formula>
    </cfRule>
    <cfRule type="cellIs" dxfId="5" priority="5" operator="between">
      <formula>0</formula>
      <formula>5</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205"/>
  <sheetViews>
    <sheetView zoomScale="90" zoomScaleNormal="90" workbookViewId="0">
      <selection activeCell="B211" sqref="B211"/>
    </sheetView>
  </sheetViews>
  <sheetFormatPr baseColWidth="10" defaultRowHeight="15" x14ac:dyDescent="0.25"/>
  <cols>
    <col min="1" max="1" width="5.5703125" style="43" bestFit="1" customWidth="1"/>
    <col min="2" max="2" width="38.7109375" style="45" bestFit="1" customWidth="1"/>
    <col min="3" max="3" width="106.42578125" style="46" customWidth="1"/>
    <col min="4" max="4" width="17.5703125" style="45" customWidth="1"/>
    <col min="7" max="7" width="33.42578125" bestFit="1" customWidth="1"/>
    <col min="8" max="8" width="46.5703125" bestFit="1" customWidth="1"/>
    <col min="9" max="9" width="8" bestFit="1" customWidth="1"/>
    <col min="10" max="10" width="13" bestFit="1" customWidth="1"/>
  </cols>
  <sheetData>
    <row r="1" spans="1:4" s="3" customFormat="1" x14ac:dyDescent="0.25">
      <c r="A1" s="40"/>
      <c r="B1" s="41" t="s">
        <v>1</v>
      </c>
      <c r="C1" s="42" t="s">
        <v>336</v>
      </c>
      <c r="D1" s="41" t="s">
        <v>337</v>
      </c>
    </row>
    <row r="2" spans="1:4" x14ac:dyDescent="0.25">
      <c r="B2" s="49" t="s">
        <v>447</v>
      </c>
      <c r="C2" s="47"/>
      <c r="D2" s="48"/>
    </row>
    <row r="3" spans="1:4" x14ac:dyDescent="0.25">
      <c r="A3" s="43">
        <v>1</v>
      </c>
      <c r="B3" s="45" t="s">
        <v>28</v>
      </c>
      <c r="C3" s="62"/>
      <c r="D3" s="45" t="s">
        <v>144</v>
      </c>
    </row>
    <row r="4" spans="1:4" x14ac:dyDescent="0.25">
      <c r="A4" s="43">
        <v>2</v>
      </c>
      <c r="B4" s="45" t="s">
        <v>74</v>
      </c>
      <c r="D4" s="45" t="s">
        <v>437</v>
      </c>
    </row>
    <row r="5" spans="1:4" x14ac:dyDescent="0.25">
      <c r="C5" s="62"/>
    </row>
    <row r="6" spans="1:4" x14ac:dyDescent="0.25">
      <c r="B6" s="49" t="s">
        <v>448</v>
      </c>
      <c r="C6" s="62"/>
    </row>
    <row r="7" spans="1:4" x14ac:dyDescent="0.25">
      <c r="A7" s="43">
        <v>3</v>
      </c>
      <c r="B7" s="45" t="s">
        <v>139</v>
      </c>
      <c r="D7" s="45" t="s">
        <v>142</v>
      </c>
    </row>
    <row r="8" spans="1:4" ht="90" x14ac:dyDescent="0.25">
      <c r="A8" s="43">
        <v>4</v>
      </c>
      <c r="B8" s="45" t="s">
        <v>106</v>
      </c>
      <c r="C8" s="46" t="s">
        <v>446</v>
      </c>
      <c r="D8" s="45" t="s">
        <v>147</v>
      </c>
    </row>
    <row r="9" spans="1:4" x14ac:dyDescent="0.25">
      <c r="A9" s="43">
        <v>5</v>
      </c>
      <c r="B9" s="45" t="s">
        <v>231</v>
      </c>
      <c r="D9" s="45" t="s">
        <v>56</v>
      </c>
    </row>
    <row r="10" spans="1:4" x14ac:dyDescent="0.25">
      <c r="A10" s="43">
        <v>6</v>
      </c>
      <c r="B10" s="45" t="s">
        <v>443</v>
      </c>
      <c r="D10" s="45" t="s">
        <v>39</v>
      </c>
    </row>
    <row r="11" spans="1:4" x14ac:dyDescent="0.25">
      <c r="A11" s="43">
        <v>7</v>
      </c>
      <c r="B11" s="45" t="s">
        <v>229</v>
      </c>
      <c r="C11" s="46" t="s">
        <v>449</v>
      </c>
      <c r="D11" s="45" t="s">
        <v>179</v>
      </c>
    </row>
    <row r="12" spans="1:4" ht="120" x14ac:dyDescent="0.25">
      <c r="A12" s="43">
        <v>8</v>
      </c>
      <c r="B12" s="45" t="s">
        <v>262</v>
      </c>
      <c r="C12" s="46" t="s">
        <v>450</v>
      </c>
      <c r="D12" s="45" t="s">
        <v>149</v>
      </c>
    </row>
    <row r="14" spans="1:4" x14ac:dyDescent="0.25">
      <c r="B14" s="49" t="s">
        <v>451</v>
      </c>
    </row>
    <row r="15" spans="1:4" x14ac:dyDescent="0.25">
      <c r="A15" s="43">
        <v>9</v>
      </c>
      <c r="B15" s="45" t="s">
        <v>443</v>
      </c>
      <c r="D15" s="45" t="s">
        <v>39</v>
      </c>
    </row>
    <row r="16" spans="1:4" ht="45" x14ac:dyDescent="0.25">
      <c r="A16" s="43">
        <v>10</v>
      </c>
      <c r="B16" s="45" t="s">
        <v>92</v>
      </c>
      <c r="C16" s="46" t="s">
        <v>452</v>
      </c>
      <c r="D16" s="45" t="s">
        <v>154</v>
      </c>
    </row>
    <row r="17" spans="1:4" x14ac:dyDescent="0.25">
      <c r="A17" s="43">
        <v>11</v>
      </c>
      <c r="B17" s="45" t="s">
        <v>443</v>
      </c>
      <c r="D17" s="45" t="s">
        <v>39</v>
      </c>
    </row>
    <row r="18" spans="1:4" x14ac:dyDescent="0.25">
      <c r="A18" s="43">
        <v>12</v>
      </c>
      <c r="B18" s="45" t="s">
        <v>443</v>
      </c>
      <c r="D18" s="45" t="s">
        <v>39</v>
      </c>
    </row>
    <row r="19" spans="1:4" x14ac:dyDescent="0.25">
      <c r="A19" s="43">
        <v>13</v>
      </c>
      <c r="B19" s="45" t="s">
        <v>443</v>
      </c>
      <c r="D19" s="45" t="s">
        <v>39</v>
      </c>
    </row>
    <row r="21" spans="1:4" x14ac:dyDescent="0.25">
      <c r="B21" s="49" t="s">
        <v>467</v>
      </c>
    </row>
    <row r="22" spans="1:4" x14ac:dyDescent="0.25">
      <c r="A22" s="43">
        <v>14</v>
      </c>
      <c r="B22" s="45" t="s">
        <v>283</v>
      </c>
      <c r="D22" s="45" t="s">
        <v>155</v>
      </c>
    </row>
    <row r="23" spans="1:4" x14ac:dyDescent="0.25">
      <c r="A23" s="43">
        <v>15</v>
      </c>
      <c r="B23" s="45" t="s">
        <v>283</v>
      </c>
      <c r="D23" s="45" t="s">
        <v>155</v>
      </c>
    </row>
    <row r="24" spans="1:4" x14ac:dyDescent="0.25">
      <c r="A24" s="43">
        <v>16</v>
      </c>
      <c r="B24" s="45" t="s">
        <v>283</v>
      </c>
      <c r="D24" s="45" t="s">
        <v>155</v>
      </c>
    </row>
    <row r="25" spans="1:4" x14ac:dyDescent="0.25">
      <c r="A25" s="43">
        <v>17</v>
      </c>
      <c r="B25" s="45" t="s">
        <v>283</v>
      </c>
      <c r="D25" s="45" t="s">
        <v>155</v>
      </c>
    </row>
    <row r="26" spans="1:4" x14ac:dyDescent="0.25">
      <c r="A26" s="43">
        <v>18</v>
      </c>
      <c r="B26" s="45" t="s">
        <v>283</v>
      </c>
      <c r="D26" s="45" t="s">
        <v>155</v>
      </c>
    </row>
    <row r="27" spans="1:4" x14ac:dyDescent="0.25">
      <c r="A27" s="43">
        <v>19</v>
      </c>
      <c r="B27" s="45" t="s">
        <v>138</v>
      </c>
      <c r="D27" s="45" t="s">
        <v>155</v>
      </c>
    </row>
    <row r="28" spans="1:4" x14ac:dyDescent="0.25">
      <c r="A28" s="43">
        <v>20</v>
      </c>
      <c r="B28" s="45" t="s">
        <v>138</v>
      </c>
      <c r="D28" s="45" t="s">
        <v>155</v>
      </c>
    </row>
    <row r="29" spans="1:4" x14ac:dyDescent="0.25">
      <c r="A29" s="43">
        <v>21</v>
      </c>
      <c r="B29" s="45" t="s">
        <v>139</v>
      </c>
      <c r="D29" s="45" t="s">
        <v>142</v>
      </c>
    </row>
    <row r="31" spans="1:4" x14ac:dyDescent="0.25">
      <c r="B31" s="49" t="s">
        <v>468</v>
      </c>
    </row>
    <row r="32" spans="1:4" x14ac:dyDescent="0.25">
      <c r="A32" s="43">
        <v>22</v>
      </c>
      <c r="B32" s="45" t="s">
        <v>74</v>
      </c>
      <c r="D32" s="45" t="s">
        <v>146</v>
      </c>
    </row>
    <row r="33" spans="1:4" x14ac:dyDescent="0.25">
      <c r="A33" s="43">
        <v>23</v>
      </c>
      <c r="B33" s="45" t="s">
        <v>74</v>
      </c>
      <c r="D33" s="45" t="s">
        <v>142</v>
      </c>
    </row>
    <row r="34" spans="1:4" x14ac:dyDescent="0.25">
      <c r="A34" s="43">
        <v>24</v>
      </c>
      <c r="B34" s="45" t="s">
        <v>283</v>
      </c>
      <c r="D34" s="45" t="s">
        <v>142</v>
      </c>
    </row>
    <row r="35" spans="1:4" x14ac:dyDescent="0.25">
      <c r="A35" s="43">
        <v>25</v>
      </c>
      <c r="B35" s="45" t="s">
        <v>231</v>
      </c>
      <c r="D35" s="45" t="s">
        <v>50</v>
      </c>
    </row>
    <row r="36" spans="1:4" ht="45" x14ac:dyDescent="0.25">
      <c r="A36" s="43">
        <v>26</v>
      </c>
      <c r="B36" s="45" t="s">
        <v>106</v>
      </c>
      <c r="C36" s="46" t="s">
        <v>469</v>
      </c>
      <c r="D36" s="45" t="s">
        <v>218</v>
      </c>
    </row>
    <row r="37" spans="1:4" x14ac:dyDescent="0.25">
      <c r="A37" s="43">
        <v>27</v>
      </c>
      <c r="B37" s="45" t="s">
        <v>292</v>
      </c>
      <c r="D37" s="45" t="s">
        <v>142</v>
      </c>
    </row>
    <row r="38" spans="1:4" x14ac:dyDescent="0.25">
      <c r="A38" s="43">
        <v>28</v>
      </c>
      <c r="B38" s="45" t="s">
        <v>443</v>
      </c>
      <c r="D38" s="45" t="s">
        <v>39</v>
      </c>
    </row>
    <row r="39" spans="1:4" x14ac:dyDescent="0.25">
      <c r="A39" s="43">
        <v>29</v>
      </c>
      <c r="B39" s="45" t="s">
        <v>292</v>
      </c>
      <c r="D39" s="45" t="s">
        <v>142</v>
      </c>
    </row>
    <row r="40" spans="1:4" x14ac:dyDescent="0.25">
      <c r="A40" s="43">
        <v>30</v>
      </c>
      <c r="B40" s="45" t="s">
        <v>283</v>
      </c>
      <c r="D40" s="45" t="s">
        <v>142</v>
      </c>
    </row>
    <row r="42" spans="1:4" x14ac:dyDescent="0.25">
      <c r="B42" s="49" t="s">
        <v>470</v>
      </c>
    </row>
    <row r="43" spans="1:4" x14ac:dyDescent="0.25">
      <c r="A43" s="43">
        <v>31</v>
      </c>
      <c r="B43" s="45" t="s">
        <v>283</v>
      </c>
      <c r="D43" s="45" t="s">
        <v>142</v>
      </c>
    </row>
    <row r="44" spans="1:4" x14ac:dyDescent="0.25">
      <c r="A44" s="43">
        <v>32</v>
      </c>
      <c r="B44" s="45" t="s">
        <v>283</v>
      </c>
      <c r="D44" s="45" t="s">
        <v>142</v>
      </c>
    </row>
    <row r="45" spans="1:4" x14ac:dyDescent="0.25">
      <c r="A45" s="43">
        <v>33</v>
      </c>
      <c r="B45" s="45" t="s">
        <v>292</v>
      </c>
      <c r="D45" s="45" t="s">
        <v>142</v>
      </c>
    </row>
    <row r="46" spans="1:4" x14ac:dyDescent="0.25">
      <c r="A46" s="43">
        <v>34</v>
      </c>
      <c r="B46" s="45" t="s">
        <v>443</v>
      </c>
      <c r="D46" s="45" t="s">
        <v>39</v>
      </c>
    </row>
    <row r="47" spans="1:4" x14ac:dyDescent="0.25">
      <c r="A47" s="43">
        <v>35</v>
      </c>
      <c r="B47" s="45" t="s">
        <v>283</v>
      </c>
      <c r="D47" s="45" t="s">
        <v>142</v>
      </c>
    </row>
    <row r="48" spans="1:4" x14ac:dyDescent="0.25">
      <c r="A48" s="43">
        <v>36</v>
      </c>
      <c r="B48" s="45" t="s">
        <v>139</v>
      </c>
      <c r="D48" s="45" t="s">
        <v>142</v>
      </c>
    </row>
    <row r="49" spans="1:4" x14ac:dyDescent="0.25">
      <c r="A49" s="43">
        <v>37</v>
      </c>
      <c r="B49" s="45" t="s">
        <v>292</v>
      </c>
      <c r="D49" s="45" t="s">
        <v>142</v>
      </c>
    </row>
    <row r="50" spans="1:4" x14ac:dyDescent="0.25">
      <c r="A50" s="43">
        <v>38</v>
      </c>
      <c r="B50" s="45" t="s">
        <v>74</v>
      </c>
      <c r="D50" s="45" t="s">
        <v>437</v>
      </c>
    </row>
    <row r="51" spans="1:4" x14ac:dyDescent="0.25">
      <c r="A51" s="43">
        <v>39</v>
      </c>
      <c r="B51" s="45" t="s">
        <v>443</v>
      </c>
      <c r="D51" s="45" t="s">
        <v>39</v>
      </c>
    </row>
    <row r="52" spans="1:4" x14ac:dyDescent="0.25">
      <c r="A52" s="43">
        <v>40</v>
      </c>
      <c r="B52" s="45" t="s">
        <v>292</v>
      </c>
      <c r="D52" s="45" t="s">
        <v>142</v>
      </c>
    </row>
    <row r="53" spans="1:4" x14ac:dyDescent="0.25">
      <c r="A53" s="43">
        <v>41</v>
      </c>
      <c r="B53" s="45" t="s">
        <v>74</v>
      </c>
      <c r="D53" s="45" t="s">
        <v>437</v>
      </c>
    </row>
    <row r="54" spans="1:4" x14ac:dyDescent="0.25">
      <c r="A54" s="43">
        <v>42</v>
      </c>
      <c r="B54" s="45" t="s">
        <v>443</v>
      </c>
      <c r="D54" s="45" t="s">
        <v>39</v>
      </c>
    </row>
    <row r="55" spans="1:4" x14ac:dyDescent="0.25">
      <c r="A55" s="43">
        <v>43</v>
      </c>
      <c r="B55" s="45" t="s">
        <v>443</v>
      </c>
      <c r="D55" s="45" t="s">
        <v>39</v>
      </c>
    </row>
    <row r="57" spans="1:4" x14ac:dyDescent="0.25">
      <c r="B57" s="49" t="s">
        <v>471</v>
      </c>
    </row>
    <row r="58" spans="1:4" x14ac:dyDescent="0.25">
      <c r="A58" s="43">
        <v>44</v>
      </c>
      <c r="B58" s="45" t="s">
        <v>74</v>
      </c>
      <c r="D58" s="45" t="s">
        <v>437</v>
      </c>
    </row>
    <row r="59" spans="1:4" x14ac:dyDescent="0.25">
      <c r="A59" s="43">
        <v>45</v>
      </c>
      <c r="B59" s="45" t="s">
        <v>139</v>
      </c>
      <c r="D59" s="45" t="s">
        <v>142</v>
      </c>
    </row>
    <row r="60" spans="1:4" x14ac:dyDescent="0.25">
      <c r="A60" s="43">
        <v>46</v>
      </c>
      <c r="B60" s="45" t="s">
        <v>74</v>
      </c>
      <c r="D60" s="45" t="s">
        <v>437</v>
      </c>
    </row>
    <row r="61" spans="1:4" x14ac:dyDescent="0.25">
      <c r="A61" s="43">
        <v>47</v>
      </c>
      <c r="B61" s="45" t="s">
        <v>292</v>
      </c>
      <c r="D61" s="45" t="s">
        <v>142</v>
      </c>
    </row>
    <row r="62" spans="1:4" x14ac:dyDescent="0.25">
      <c r="A62" s="43">
        <v>48</v>
      </c>
      <c r="B62" s="45" t="s">
        <v>74</v>
      </c>
      <c r="D62" s="45" t="s">
        <v>437</v>
      </c>
    </row>
    <row r="63" spans="1:4" x14ac:dyDescent="0.25">
      <c r="A63" s="43">
        <v>49</v>
      </c>
      <c r="B63" s="45" t="s">
        <v>28</v>
      </c>
      <c r="C63" s="62"/>
      <c r="D63" s="45" t="s">
        <v>144</v>
      </c>
    </row>
    <row r="64" spans="1:4" x14ac:dyDescent="0.25">
      <c r="C64" s="62"/>
    </row>
    <row r="65" spans="1:4" x14ac:dyDescent="0.25">
      <c r="B65" s="49" t="s">
        <v>472</v>
      </c>
    </row>
    <row r="66" spans="1:4" x14ac:dyDescent="0.25">
      <c r="A66" s="43">
        <v>50</v>
      </c>
      <c r="B66" s="45" t="s">
        <v>139</v>
      </c>
      <c r="D66" s="45" t="s">
        <v>142</v>
      </c>
    </row>
    <row r="67" spans="1:4" x14ac:dyDescent="0.25">
      <c r="A67" s="43">
        <v>51</v>
      </c>
      <c r="B67" s="45" t="s">
        <v>443</v>
      </c>
      <c r="D67" s="45" t="s">
        <v>39</v>
      </c>
    </row>
    <row r="68" spans="1:4" x14ac:dyDescent="0.25">
      <c r="A68" s="43">
        <v>52</v>
      </c>
      <c r="B68" s="45" t="s">
        <v>74</v>
      </c>
      <c r="D68" s="45" t="s">
        <v>437</v>
      </c>
    </row>
    <row r="69" spans="1:4" x14ac:dyDescent="0.25">
      <c r="A69" s="43">
        <v>53</v>
      </c>
      <c r="B69" s="45" t="s">
        <v>139</v>
      </c>
      <c r="D69" s="45" t="s">
        <v>142</v>
      </c>
    </row>
    <row r="70" spans="1:4" ht="255" x14ac:dyDescent="0.25">
      <c r="A70" s="43">
        <v>54</v>
      </c>
      <c r="B70" s="45" t="s">
        <v>106</v>
      </c>
      <c r="C70" s="46" t="s">
        <v>473</v>
      </c>
      <c r="D70" s="45" t="s">
        <v>45</v>
      </c>
    </row>
    <row r="72" spans="1:4" x14ac:dyDescent="0.25">
      <c r="B72" s="49" t="s">
        <v>474</v>
      </c>
    </row>
    <row r="73" spans="1:4" x14ac:dyDescent="0.25">
      <c r="A73" s="43">
        <v>55</v>
      </c>
      <c r="B73" s="45" t="s">
        <v>74</v>
      </c>
      <c r="D73" s="45" t="s">
        <v>437</v>
      </c>
    </row>
    <row r="74" spans="1:4" x14ac:dyDescent="0.25">
      <c r="A74" s="43">
        <v>56</v>
      </c>
      <c r="B74" s="45" t="s">
        <v>28</v>
      </c>
      <c r="C74" s="62"/>
      <c r="D74" s="45" t="s">
        <v>144</v>
      </c>
    </row>
    <row r="75" spans="1:4" x14ac:dyDescent="0.25">
      <c r="A75" s="43">
        <v>57</v>
      </c>
      <c r="B75" s="45" t="s">
        <v>139</v>
      </c>
      <c r="D75" s="45" t="s">
        <v>142</v>
      </c>
    </row>
    <row r="76" spans="1:4" x14ac:dyDescent="0.25">
      <c r="A76" s="43">
        <v>58</v>
      </c>
      <c r="B76" s="45" t="s">
        <v>443</v>
      </c>
      <c r="D76" s="45" t="s">
        <v>39</v>
      </c>
    </row>
    <row r="77" spans="1:4" x14ac:dyDescent="0.25">
      <c r="A77" s="43">
        <v>59</v>
      </c>
      <c r="B77" s="45" t="s">
        <v>72</v>
      </c>
      <c r="D77" s="45" t="s">
        <v>105</v>
      </c>
    </row>
    <row r="78" spans="1:4" x14ac:dyDescent="0.25">
      <c r="A78" s="43">
        <v>60</v>
      </c>
      <c r="B78" s="45" t="s">
        <v>28</v>
      </c>
      <c r="C78" s="62"/>
      <c r="D78" s="45" t="s">
        <v>144</v>
      </c>
    </row>
    <row r="79" spans="1:4" x14ac:dyDescent="0.25">
      <c r="A79" s="43">
        <v>61</v>
      </c>
      <c r="B79" s="45" t="s">
        <v>74</v>
      </c>
      <c r="D79" s="45" t="s">
        <v>437</v>
      </c>
    </row>
    <row r="81" spans="1:4" x14ac:dyDescent="0.25">
      <c r="B81" s="49" t="s">
        <v>475</v>
      </c>
    </row>
    <row r="82" spans="1:4" x14ac:dyDescent="0.25">
      <c r="A82" s="43">
        <v>62</v>
      </c>
      <c r="B82" s="45" t="s">
        <v>283</v>
      </c>
      <c r="D82" s="45" t="s">
        <v>142</v>
      </c>
    </row>
    <row r="83" spans="1:4" x14ac:dyDescent="0.25">
      <c r="A83" s="43">
        <v>63</v>
      </c>
      <c r="B83" s="45" t="s">
        <v>139</v>
      </c>
      <c r="D83" s="45" t="s">
        <v>142</v>
      </c>
    </row>
    <row r="84" spans="1:4" x14ac:dyDescent="0.25">
      <c r="A84" s="43">
        <v>64</v>
      </c>
      <c r="B84" s="45" t="s">
        <v>476</v>
      </c>
      <c r="C84" s="46" t="s">
        <v>477</v>
      </c>
      <c r="D84" s="45" t="s">
        <v>105</v>
      </c>
    </row>
    <row r="85" spans="1:4" x14ac:dyDescent="0.25">
      <c r="A85" s="43">
        <v>65</v>
      </c>
      <c r="B85" s="45" t="s">
        <v>72</v>
      </c>
      <c r="D85" s="45" t="s">
        <v>142</v>
      </c>
    </row>
    <row r="86" spans="1:4" x14ac:dyDescent="0.25">
      <c r="A86" s="43">
        <v>66</v>
      </c>
      <c r="B86" s="45" t="s">
        <v>283</v>
      </c>
      <c r="D86" s="45" t="s">
        <v>142</v>
      </c>
    </row>
    <row r="88" spans="1:4" x14ac:dyDescent="0.25">
      <c r="B88" s="49" t="s">
        <v>478</v>
      </c>
    </row>
    <row r="89" spans="1:4" x14ac:dyDescent="0.25">
      <c r="A89" s="43">
        <v>67</v>
      </c>
      <c r="B89" s="45" t="s">
        <v>28</v>
      </c>
      <c r="C89" s="62"/>
      <c r="D89" s="45" t="s">
        <v>144</v>
      </c>
    </row>
    <row r="90" spans="1:4" x14ac:dyDescent="0.25">
      <c r="A90" s="43">
        <v>68</v>
      </c>
      <c r="B90" s="45" t="s">
        <v>28</v>
      </c>
      <c r="C90" s="62"/>
      <c r="D90" s="45" t="s">
        <v>144</v>
      </c>
    </row>
    <row r="91" spans="1:4" x14ac:dyDescent="0.25">
      <c r="A91" s="43">
        <v>69</v>
      </c>
      <c r="B91" s="45" t="s">
        <v>74</v>
      </c>
      <c r="D91" s="45" t="s">
        <v>437</v>
      </c>
    </row>
    <row r="92" spans="1:4" x14ac:dyDescent="0.25">
      <c r="A92" s="43">
        <v>70</v>
      </c>
      <c r="B92" s="45" t="s">
        <v>139</v>
      </c>
      <c r="D92" s="45" t="s">
        <v>142</v>
      </c>
    </row>
    <row r="94" spans="1:4" x14ac:dyDescent="0.25">
      <c r="B94" s="49" t="s">
        <v>479</v>
      </c>
    </row>
    <row r="95" spans="1:4" x14ac:dyDescent="0.25">
      <c r="A95" s="43">
        <v>71</v>
      </c>
      <c r="B95" s="45" t="s">
        <v>74</v>
      </c>
      <c r="D95" s="45" t="s">
        <v>437</v>
      </c>
    </row>
    <row r="96" spans="1:4" x14ac:dyDescent="0.25">
      <c r="A96" s="43">
        <v>72</v>
      </c>
      <c r="B96" s="45" t="s">
        <v>74</v>
      </c>
      <c r="D96" s="45" t="s">
        <v>437</v>
      </c>
    </row>
    <row r="97" spans="1:4" x14ac:dyDescent="0.25">
      <c r="A97" s="43">
        <v>73</v>
      </c>
      <c r="B97" s="45" t="s">
        <v>443</v>
      </c>
      <c r="D97" s="45" t="s">
        <v>39</v>
      </c>
    </row>
    <row r="98" spans="1:4" x14ac:dyDescent="0.25">
      <c r="A98" s="43">
        <v>74</v>
      </c>
      <c r="B98" s="45" t="s">
        <v>292</v>
      </c>
      <c r="D98" s="45" t="s">
        <v>142</v>
      </c>
    </row>
    <row r="99" spans="1:4" x14ac:dyDescent="0.25">
      <c r="A99" s="43">
        <v>75</v>
      </c>
      <c r="B99" s="45" t="s">
        <v>74</v>
      </c>
      <c r="D99" s="45" t="s">
        <v>437</v>
      </c>
    </row>
    <row r="100" spans="1:4" x14ac:dyDescent="0.25">
      <c r="A100" s="43">
        <v>76</v>
      </c>
      <c r="B100" s="45" t="s">
        <v>72</v>
      </c>
      <c r="D100" s="45" t="s">
        <v>437</v>
      </c>
    </row>
    <row r="101" spans="1:4" x14ac:dyDescent="0.25">
      <c r="A101" s="43">
        <v>77</v>
      </c>
      <c r="B101" s="45" t="s">
        <v>139</v>
      </c>
      <c r="D101" s="45" t="s">
        <v>142</v>
      </c>
    </row>
    <row r="102" spans="1:4" x14ac:dyDescent="0.25">
      <c r="A102" s="43">
        <v>78</v>
      </c>
      <c r="B102" s="45" t="s">
        <v>139</v>
      </c>
      <c r="D102" s="45" t="s">
        <v>142</v>
      </c>
    </row>
    <row r="103" spans="1:4" x14ac:dyDescent="0.25">
      <c r="A103" s="43">
        <v>79</v>
      </c>
      <c r="B103" s="45" t="s">
        <v>74</v>
      </c>
      <c r="D103" s="45" t="s">
        <v>437</v>
      </c>
    </row>
    <row r="104" spans="1:4" ht="195" x14ac:dyDescent="0.25">
      <c r="A104" s="43">
        <v>80</v>
      </c>
      <c r="B104" s="45" t="s">
        <v>93</v>
      </c>
      <c r="C104" s="46" t="s">
        <v>480</v>
      </c>
      <c r="D104" s="45" t="s">
        <v>47</v>
      </c>
    </row>
    <row r="106" spans="1:4" x14ac:dyDescent="0.25">
      <c r="B106" s="49" t="s">
        <v>481</v>
      </c>
    </row>
    <row r="107" spans="1:4" ht="105" x14ac:dyDescent="0.25">
      <c r="A107" s="43">
        <v>81</v>
      </c>
      <c r="B107" s="45" t="s">
        <v>60</v>
      </c>
      <c r="C107" s="46" t="s">
        <v>482</v>
      </c>
      <c r="D107" s="45" t="s">
        <v>88</v>
      </c>
    </row>
    <row r="108" spans="1:4" x14ac:dyDescent="0.25">
      <c r="A108" s="43">
        <v>82</v>
      </c>
      <c r="B108" s="45" t="s">
        <v>283</v>
      </c>
      <c r="D108" s="45" t="s">
        <v>142</v>
      </c>
    </row>
    <row r="109" spans="1:4" x14ac:dyDescent="0.25">
      <c r="A109" s="43">
        <v>83</v>
      </c>
      <c r="B109" s="45" t="s">
        <v>443</v>
      </c>
      <c r="D109" s="45" t="s">
        <v>39</v>
      </c>
    </row>
    <row r="110" spans="1:4" x14ac:dyDescent="0.25">
      <c r="A110" s="43">
        <v>84</v>
      </c>
      <c r="B110" s="45" t="s">
        <v>443</v>
      </c>
      <c r="D110" s="45" t="s">
        <v>39</v>
      </c>
    </row>
    <row r="111" spans="1:4" x14ac:dyDescent="0.25">
      <c r="A111" s="43">
        <v>85</v>
      </c>
      <c r="B111" s="45" t="s">
        <v>74</v>
      </c>
      <c r="D111" s="45" t="s">
        <v>437</v>
      </c>
    </row>
    <row r="112" spans="1:4" x14ac:dyDescent="0.25">
      <c r="A112" s="43">
        <v>86</v>
      </c>
      <c r="B112" s="45" t="s">
        <v>283</v>
      </c>
      <c r="D112" s="45" t="s">
        <v>142</v>
      </c>
    </row>
    <row r="113" spans="1:4" x14ac:dyDescent="0.25">
      <c r="A113" s="43">
        <v>87</v>
      </c>
      <c r="B113" s="45" t="s">
        <v>28</v>
      </c>
      <c r="C113" s="62"/>
      <c r="D113" s="45" t="s">
        <v>144</v>
      </c>
    </row>
    <row r="114" spans="1:4" ht="405" x14ac:dyDescent="0.25">
      <c r="A114" s="43">
        <v>88</v>
      </c>
      <c r="B114" s="45" t="s">
        <v>60</v>
      </c>
      <c r="C114" s="46" t="s">
        <v>483</v>
      </c>
      <c r="D114" s="45" t="s">
        <v>150</v>
      </c>
    </row>
    <row r="116" spans="1:4" x14ac:dyDescent="0.25">
      <c r="B116" s="49" t="s">
        <v>484</v>
      </c>
    </row>
    <row r="117" spans="1:4" x14ac:dyDescent="0.25">
      <c r="A117" s="43">
        <v>89</v>
      </c>
      <c r="B117" s="45" t="s">
        <v>74</v>
      </c>
      <c r="D117" s="45" t="s">
        <v>437</v>
      </c>
    </row>
    <row r="118" spans="1:4" x14ac:dyDescent="0.25">
      <c r="A118" s="43">
        <v>90</v>
      </c>
      <c r="B118" s="45" t="s">
        <v>283</v>
      </c>
      <c r="D118" s="45" t="s">
        <v>142</v>
      </c>
    </row>
    <row r="119" spans="1:4" x14ac:dyDescent="0.25">
      <c r="A119" s="43">
        <v>91</v>
      </c>
      <c r="B119" s="45" t="s">
        <v>292</v>
      </c>
      <c r="D119" s="45" t="s">
        <v>142</v>
      </c>
    </row>
    <row r="120" spans="1:4" x14ac:dyDescent="0.25">
      <c r="A120" s="43">
        <v>92</v>
      </c>
      <c r="B120" s="45" t="s">
        <v>74</v>
      </c>
      <c r="D120" s="45" t="s">
        <v>437</v>
      </c>
    </row>
    <row r="121" spans="1:4" x14ac:dyDescent="0.25">
      <c r="A121" s="43">
        <v>93</v>
      </c>
      <c r="B121" s="45" t="s">
        <v>139</v>
      </c>
      <c r="D121" s="45" t="s">
        <v>142</v>
      </c>
    </row>
    <row r="122" spans="1:4" x14ac:dyDescent="0.25">
      <c r="A122" s="43">
        <v>94</v>
      </c>
      <c r="B122" s="45" t="s">
        <v>443</v>
      </c>
      <c r="D122" s="45" t="s">
        <v>39</v>
      </c>
    </row>
    <row r="124" spans="1:4" x14ac:dyDescent="0.25">
      <c r="B124" s="49" t="s">
        <v>485</v>
      </c>
    </row>
    <row r="125" spans="1:4" x14ac:dyDescent="0.25">
      <c r="A125" s="43">
        <v>95</v>
      </c>
      <c r="B125" s="45" t="s">
        <v>74</v>
      </c>
      <c r="D125" s="45" t="s">
        <v>437</v>
      </c>
    </row>
    <row r="126" spans="1:4" x14ac:dyDescent="0.25">
      <c r="A126" s="43">
        <v>96</v>
      </c>
      <c r="B126" s="45" t="s">
        <v>443</v>
      </c>
      <c r="D126" s="45" t="s">
        <v>39</v>
      </c>
    </row>
    <row r="127" spans="1:4" ht="60" x14ac:dyDescent="0.25">
      <c r="A127" s="43">
        <v>97</v>
      </c>
      <c r="B127" s="45" t="s">
        <v>48</v>
      </c>
      <c r="C127" s="46" t="s">
        <v>486</v>
      </c>
      <c r="D127" s="45" t="s">
        <v>437</v>
      </c>
    </row>
    <row r="128" spans="1:4" x14ac:dyDescent="0.25">
      <c r="A128" s="43">
        <v>98</v>
      </c>
      <c r="B128" s="45" t="s">
        <v>292</v>
      </c>
      <c r="D128" s="45" t="s">
        <v>142</v>
      </c>
    </row>
    <row r="129" spans="1:4" x14ac:dyDescent="0.25">
      <c r="A129" s="43">
        <v>99</v>
      </c>
      <c r="B129" s="45" t="s">
        <v>292</v>
      </c>
      <c r="D129" s="45" t="s">
        <v>142</v>
      </c>
    </row>
    <row r="130" spans="1:4" ht="105" x14ac:dyDescent="0.25">
      <c r="A130" s="43">
        <v>100</v>
      </c>
      <c r="B130" s="45" t="s">
        <v>92</v>
      </c>
      <c r="C130" s="46" t="s">
        <v>487</v>
      </c>
      <c r="D130" s="45" t="s">
        <v>88</v>
      </c>
    </row>
    <row r="132" spans="1:4" x14ac:dyDescent="0.25">
      <c r="B132" s="49" t="s">
        <v>488</v>
      </c>
    </row>
    <row r="133" spans="1:4" x14ac:dyDescent="0.25">
      <c r="A133" s="43">
        <v>101</v>
      </c>
      <c r="B133" s="45" t="s">
        <v>28</v>
      </c>
      <c r="C133" s="62"/>
      <c r="D133" s="45" t="s">
        <v>144</v>
      </c>
    </row>
    <row r="135" spans="1:4" x14ac:dyDescent="0.25">
      <c r="B135" s="49" t="s">
        <v>489</v>
      </c>
    </row>
    <row r="136" spans="1:4" x14ac:dyDescent="0.25">
      <c r="A136" s="43">
        <v>102</v>
      </c>
      <c r="B136" s="45" t="s">
        <v>283</v>
      </c>
      <c r="D136" s="45" t="s">
        <v>142</v>
      </c>
    </row>
    <row r="137" spans="1:4" x14ac:dyDescent="0.25">
      <c r="A137" s="43">
        <v>103</v>
      </c>
      <c r="B137" s="45" t="s">
        <v>74</v>
      </c>
      <c r="D137" s="45" t="s">
        <v>437</v>
      </c>
    </row>
    <row r="138" spans="1:4" x14ac:dyDescent="0.25">
      <c r="A138" s="43">
        <v>104</v>
      </c>
      <c r="B138" s="45" t="s">
        <v>139</v>
      </c>
      <c r="D138" s="45" t="s">
        <v>142</v>
      </c>
    </row>
    <row r="139" spans="1:4" x14ac:dyDescent="0.25">
      <c r="A139" s="43">
        <v>105</v>
      </c>
      <c r="B139" s="45" t="s">
        <v>139</v>
      </c>
      <c r="D139" s="45" t="s">
        <v>142</v>
      </c>
    </row>
    <row r="140" spans="1:4" x14ac:dyDescent="0.25">
      <c r="A140" s="43">
        <v>106</v>
      </c>
      <c r="B140" s="45" t="s">
        <v>443</v>
      </c>
      <c r="D140" s="45" t="s">
        <v>39</v>
      </c>
    </row>
    <row r="142" spans="1:4" x14ac:dyDescent="0.25">
      <c r="B142" s="49" t="s">
        <v>491</v>
      </c>
    </row>
    <row r="143" spans="1:4" x14ac:dyDescent="0.25">
      <c r="A143" s="43">
        <v>107</v>
      </c>
      <c r="B143" s="45" t="s">
        <v>28</v>
      </c>
      <c r="C143" s="62"/>
      <c r="D143" s="45" t="s">
        <v>144</v>
      </c>
    </row>
    <row r="144" spans="1:4" x14ac:dyDescent="0.25">
      <c r="A144" s="43">
        <v>108</v>
      </c>
      <c r="B144" s="45" t="s">
        <v>74</v>
      </c>
      <c r="D144" s="45" t="s">
        <v>437</v>
      </c>
    </row>
    <row r="145" spans="1:4" x14ac:dyDescent="0.25">
      <c r="A145" s="43">
        <v>109</v>
      </c>
      <c r="B145" s="45" t="s">
        <v>28</v>
      </c>
      <c r="C145" s="62"/>
      <c r="D145" s="45" t="s">
        <v>144</v>
      </c>
    </row>
    <row r="146" spans="1:4" x14ac:dyDescent="0.25">
      <c r="A146" s="43">
        <v>110</v>
      </c>
      <c r="B146" s="45" t="s">
        <v>283</v>
      </c>
      <c r="D146" s="45" t="s">
        <v>142</v>
      </c>
    </row>
    <row r="147" spans="1:4" x14ac:dyDescent="0.25">
      <c r="A147" s="43">
        <v>111</v>
      </c>
      <c r="B147" s="45" t="s">
        <v>283</v>
      </c>
      <c r="D147" s="45" t="s">
        <v>142</v>
      </c>
    </row>
    <row r="149" spans="1:4" x14ac:dyDescent="0.25">
      <c r="B149" s="49" t="s">
        <v>492</v>
      </c>
    </row>
    <row r="150" spans="1:4" x14ac:dyDescent="0.25">
      <c r="A150" s="43">
        <v>112</v>
      </c>
      <c r="B150" s="45" t="s">
        <v>283</v>
      </c>
      <c r="D150" s="45" t="s">
        <v>142</v>
      </c>
    </row>
    <row r="152" spans="1:4" x14ac:dyDescent="0.25">
      <c r="B152" s="49" t="s">
        <v>493</v>
      </c>
    </row>
    <row r="153" spans="1:4" x14ac:dyDescent="0.25">
      <c r="A153" s="43">
        <v>113</v>
      </c>
      <c r="B153" s="45" t="s">
        <v>138</v>
      </c>
      <c r="D153" s="45" t="s">
        <v>155</v>
      </c>
    </row>
    <row r="154" spans="1:4" x14ac:dyDescent="0.25">
      <c r="A154" s="43">
        <v>114</v>
      </c>
      <c r="B154" s="45" t="s">
        <v>139</v>
      </c>
      <c r="D154" s="45" t="s">
        <v>142</v>
      </c>
    </row>
    <row r="155" spans="1:4" x14ac:dyDescent="0.25">
      <c r="A155" s="43">
        <v>115</v>
      </c>
      <c r="B155" s="45" t="s">
        <v>28</v>
      </c>
      <c r="D155" s="45" t="s">
        <v>144</v>
      </c>
    </row>
    <row r="156" spans="1:4" x14ac:dyDescent="0.25">
      <c r="A156" s="43">
        <v>116</v>
      </c>
      <c r="B156" s="45" t="s">
        <v>74</v>
      </c>
      <c r="D156" s="45" t="s">
        <v>437</v>
      </c>
    </row>
    <row r="158" spans="1:4" x14ac:dyDescent="0.25">
      <c r="B158" s="49" t="s">
        <v>494</v>
      </c>
    </row>
    <row r="159" spans="1:4" x14ac:dyDescent="0.25">
      <c r="A159" s="43">
        <v>117</v>
      </c>
      <c r="B159" s="45" t="s">
        <v>139</v>
      </c>
      <c r="D159" s="45" t="s">
        <v>142</v>
      </c>
    </row>
    <row r="160" spans="1:4" x14ac:dyDescent="0.25">
      <c r="A160" s="43">
        <v>118</v>
      </c>
      <c r="B160" s="45" t="s">
        <v>28</v>
      </c>
      <c r="D160" s="45" t="s">
        <v>144</v>
      </c>
    </row>
    <row r="161" spans="1:4" ht="60" x14ac:dyDescent="0.25">
      <c r="A161" s="43">
        <v>119</v>
      </c>
      <c r="B161" s="45" t="s">
        <v>476</v>
      </c>
      <c r="C161" s="46" t="s">
        <v>495</v>
      </c>
      <c r="D161" s="45" t="s">
        <v>218</v>
      </c>
    </row>
    <row r="162" spans="1:4" x14ac:dyDescent="0.25">
      <c r="A162" s="43">
        <v>120</v>
      </c>
      <c r="B162" s="45" t="s">
        <v>139</v>
      </c>
      <c r="D162" s="45" t="s">
        <v>142</v>
      </c>
    </row>
    <row r="163" spans="1:4" x14ac:dyDescent="0.25">
      <c r="A163" s="43">
        <v>121</v>
      </c>
      <c r="B163" s="45" t="s">
        <v>28</v>
      </c>
      <c r="D163" s="45" t="s">
        <v>144</v>
      </c>
    </row>
    <row r="165" spans="1:4" x14ac:dyDescent="0.25">
      <c r="B165" s="49" t="s">
        <v>496</v>
      </c>
    </row>
    <row r="166" spans="1:4" x14ac:dyDescent="0.25">
      <c r="A166" s="43">
        <v>122</v>
      </c>
      <c r="B166" s="45" t="s">
        <v>138</v>
      </c>
      <c r="D166" s="45" t="s">
        <v>155</v>
      </c>
    </row>
    <row r="167" spans="1:4" x14ac:dyDescent="0.25">
      <c r="A167" s="43">
        <v>123</v>
      </c>
      <c r="B167" s="45" t="s">
        <v>138</v>
      </c>
      <c r="D167" s="45" t="s">
        <v>155</v>
      </c>
    </row>
    <row r="169" spans="1:4" x14ac:dyDescent="0.25">
      <c r="B169" s="49" t="s">
        <v>497</v>
      </c>
    </row>
    <row r="170" spans="1:4" ht="120" x14ac:dyDescent="0.25">
      <c r="A170" s="43">
        <v>124</v>
      </c>
      <c r="B170" s="45" t="s">
        <v>95</v>
      </c>
      <c r="C170" s="46" t="s">
        <v>498</v>
      </c>
      <c r="D170" s="45" t="s">
        <v>58</v>
      </c>
    </row>
    <row r="171" spans="1:4" x14ac:dyDescent="0.25">
      <c r="A171" s="43">
        <v>125</v>
      </c>
      <c r="B171" s="45" t="s">
        <v>28</v>
      </c>
      <c r="D171" s="45" t="s">
        <v>144</v>
      </c>
    </row>
    <row r="172" spans="1:4" x14ac:dyDescent="0.25">
      <c r="A172" s="43">
        <v>126</v>
      </c>
      <c r="B172" s="45" t="s">
        <v>28</v>
      </c>
      <c r="D172" s="45" t="s">
        <v>144</v>
      </c>
    </row>
    <row r="173" spans="1:4" x14ac:dyDescent="0.25">
      <c r="A173" s="43">
        <v>127</v>
      </c>
      <c r="B173" s="45" t="s">
        <v>138</v>
      </c>
      <c r="D173" s="45" t="s">
        <v>155</v>
      </c>
    </row>
    <row r="174" spans="1:4" x14ac:dyDescent="0.25">
      <c r="A174" s="43">
        <v>128</v>
      </c>
      <c r="B174" s="45" t="s">
        <v>74</v>
      </c>
      <c r="D174" s="45" t="s">
        <v>437</v>
      </c>
    </row>
    <row r="175" spans="1:4" x14ac:dyDescent="0.25">
      <c r="A175" s="43">
        <v>129</v>
      </c>
      <c r="B175" s="45" t="s">
        <v>138</v>
      </c>
      <c r="D175" s="45" t="s">
        <v>155</v>
      </c>
    </row>
    <row r="176" spans="1:4" x14ac:dyDescent="0.25">
      <c r="A176" s="43">
        <v>130</v>
      </c>
      <c r="B176" s="45" t="s">
        <v>443</v>
      </c>
      <c r="D176" s="45" t="s">
        <v>39</v>
      </c>
    </row>
    <row r="177" spans="1:4" x14ac:dyDescent="0.25">
      <c r="A177" s="43">
        <v>131</v>
      </c>
      <c r="B177" s="45" t="s">
        <v>28</v>
      </c>
      <c r="D177" s="45" t="s">
        <v>144</v>
      </c>
    </row>
    <row r="178" spans="1:4" x14ac:dyDescent="0.25">
      <c r="A178" s="43">
        <v>132</v>
      </c>
      <c r="B178" s="45" t="s">
        <v>138</v>
      </c>
      <c r="D178" s="45" t="s">
        <v>155</v>
      </c>
    </row>
    <row r="179" spans="1:4" x14ac:dyDescent="0.25">
      <c r="A179" s="43">
        <v>133</v>
      </c>
      <c r="B179" s="45" t="s">
        <v>139</v>
      </c>
      <c r="D179" s="45" t="s">
        <v>142</v>
      </c>
    </row>
    <row r="180" spans="1:4" x14ac:dyDescent="0.25">
      <c r="A180" s="43">
        <v>134</v>
      </c>
      <c r="B180" s="45" t="s">
        <v>499</v>
      </c>
      <c r="D180" s="45" t="s">
        <v>142</v>
      </c>
    </row>
    <row r="181" spans="1:4" x14ac:dyDescent="0.25">
      <c r="A181" s="43">
        <v>135</v>
      </c>
      <c r="B181" s="45" t="s">
        <v>28</v>
      </c>
      <c r="D181" s="45" t="s">
        <v>144</v>
      </c>
    </row>
    <row r="183" spans="1:4" x14ac:dyDescent="0.25">
      <c r="B183" s="49" t="s">
        <v>500</v>
      </c>
    </row>
    <row r="184" spans="1:4" x14ac:dyDescent="0.25">
      <c r="A184" s="43">
        <v>136</v>
      </c>
      <c r="B184" s="45" t="s">
        <v>74</v>
      </c>
      <c r="D184" s="45" t="s">
        <v>437</v>
      </c>
    </row>
    <row r="185" spans="1:4" x14ac:dyDescent="0.25">
      <c r="A185" s="43">
        <v>137</v>
      </c>
      <c r="B185" s="45" t="s">
        <v>443</v>
      </c>
      <c r="D185" s="45" t="s">
        <v>39</v>
      </c>
    </row>
    <row r="187" spans="1:4" x14ac:dyDescent="0.25">
      <c r="B187" s="49" t="s">
        <v>501</v>
      </c>
    </row>
    <row r="188" spans="1:4" x14ac:dyDescent="0.25">
      <c r="A188" s="43">
        <v>138</v>
      </c>
      <c r="B188" s="45" t="s">
        <v>74</v>
      </c>
      <c r="D188" s="45" t="s">
        <v>437</v>
      </c>
    </row>
    <row r="189" spans="1:4" x14ac:dyDescent="0.25">
      <c r="A189" s="43">
        <v>139</v>
      </c>
      <c r="B189" s="45" t="s">
        <v>443</v>
      </c>
      <c r="D189" s="45" t="s">
        <v>39</v>
      </c>
    </row>
    <row r="190" spans="1:4" x14ac:dyDescent="0.25">
      <c r="A190" s="43">
        <v>140</v>
      </c>
      <c r="B190" s="45" t="s">
        <v>138</v>
      </c>
      <c r="D190" s="45" t="s">
        <v>155</v>
      </c>
    </row>
    <row r="192" spans="1:4" x14ac:dyDescent="0.25">
      <c r="B192" s="49" t="s">
        <v>502</v>
      </c>
    </row>
    <row r="193" spans="1:4" ht="105" x14ac:dyDescent="0.25">
      <c r="A193" s="43">
        <v>141</v>
      </c>
      <c r="B193" s="45" t="s">
        <v>106</v>
      </c>
      <c r="C193" s="46" t="s">
        <v>503</v>
      </c>
      <c r="D193" s="45" t="s">
        <v>57</v>
      </c>
    </row>
    <row r="194" spans="1:4" x14ac:dyDescent="0.25">
      <c r="A194" s="43">
        <v>142</v>
      </c>
      <c r="B194" s="45" t="s">
        <v>138</v>
      </c>
      <c r="D194" s="45" t="s">
        <v>155</v>
      </c>
    </row>
    <row r="195" spans="1:4" ht="120" x14ac:dyDescent="0.25">
      <c r="A195" s="43">
        <v>143</v>
      </c>
      <c r="B195" s="45" t="s">
        <v>106</v>
      </c>
      <c r="C195" s="46" t="s">
        <v>504</v>
      </c>
      <c r="D195" s="45" t="s">
        <v>218</v>
      </c>
    </row>
    <row r="196" spans="1:4" x14ac:dyDescent="0.25">
      <c r="A196" s="43">
        <v>144</v>
      </c>
      <c r="B196" s="45" t="s">
        <v>74</v>
      </c>
      <c r="D196" s="45" t="s">
        <v>437</v>
      </c>
    </row>
    <row r="197" spans="1:4" x14ac:dyDescent="0.25">
      <c r="A197" s="43">
        <v>145</v>
      </c>
      <c r="B197" s="45" t="s">
        <v>74</v>
      </c>
      <c r="D197" s="45" t="s">
        <v>437</v>
      </c>
    </row>
    <row r="199" spans="1:4" x14ac:dyDescent="0.25">
      <c r="B199" s="49" t="s">
        <v>505</v>
      </c>
    </row>
    <row r="200" spans="1:4" x14ac:dyDescent="0.25">
      <c r="A200" s="43">
        <v>146</v>
      </c>
      <c r="B200" s="45" t="s">
        <v>443</v>
      </c>
      <c r="D200" s="45" t="s">
        <v>39</v>
      </c>
    </row>
    <row r="201" spans="1:4" x14ac:dyDescent="0.25">
      <c r="A201" s="43">
        <v>147</v>
      </c>
      <c r="B201" s="45" t="s">
        <v>443</v>
      </c>
      <c r="D201" s="45" t="s">
        <v>39</v>
      </c>
    </row>
    <row r="203" spans="1:4" x14ac:dyDescent="0.25">
      <c r="B203" s="49" t="s">
        <v>506</v>
      </c>
    </row>
    <row r="204" spans="1:4" x14ac:dyDescent="0.25">
      <c r="A204" s="43">
        <v>148</v>
      </c>
      <c r="B204" s="45" t="s">
        <v>74</v>
      </c>
      <c r="D204" s="45" t="s">
        <v>437</v>
      </c>
    </row>
    <row r="205" spans="1:4" x14ac:dyDescent="0.25">
      <c r="A205" s="43">
        <v>149</v>
      </c>
      <c r="B205" s="45" t="s">
        <v>443</v>
      </c>
      <c r="D205" s="45" t="s">
        <v>39</v>
      </c>
    </row>
  </sheetData>
  <autoFilter ref="B1:D205"/>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G71"/>
  <sheetViews>
    <sheetView topLeftCell="U1" workbookViewId="0">
      <selection activeCell="AG26" sqref="AG26"/>
    </sheetView>
  </sheetViews>
  <sheetFormatPr baseColWidth="10" defaultRowHeight="15" x14ac:dyDescent="0.25"/>
  <cols>
    <col min="2" max="3" width="13.28515625" bestFit="1" customWidth="1"/>
    <col min="4" max="4" width="9.42578125" customWidth="1"/>
    <col min="5" max="5" width="11.5703125" bestFit="1" customWidth="1"/>
    <col min="9" max="9" width="22.85546875" bestFit="1" customWidth="1"/>
    <col min="10" max="10" width="9.42578125" bestFit="1" customWidth="1"/>
    <col min="11" max="12" width="4.5703125" customWidth="1"/>
    <col min="14" max="14" width="13.28515625" bestFit="1" customWidth="1"/>
    <col min="16" max="16" width="10.7109375" bestFit="1" customWidth="1"/>
    <col min="17" max="17" width="8.42578125" bestFit="1" customWidth="1"/>
    <col min="21" max="21" width="6.7109375" bestFit="1" customWidth="1"/>
    <col min="22" max="22" width="23.7109375" bestFit="1" customWidth="1"/>
    <col min="23" max="23" width="6.140625" customWidth="1"/>
    <col min="24" max="24" width="5.85546875" customWidth="1"/>
    <col min="25" max="25" width="5.140625" bestFit="1" customWidth="1"/>
    <col min="26" max="26" width="5.5703125" bestFit="1" customWidth="1"/>
    <col min="28" max="28" width="12.28515625" bestFit="1" customWidth="1"/>
    <col min="29" max="29" width="12.140625" bestFit="1" customWidth="1"/>
    <col min="30" max="30" width="8.85546875" customWidth="1"/>
    <col min="31" max="31" width="10.7109375" bestFit="1" customWidth="1"/>
    <col min="33" max="33" width="10.140625" bestFit="1" customWidth="1"/>
  </cols>
  <sheetData>
    <row r="1" spans="2:33" x14ac:dyDescent="0.25">
      <c r="B1" s="135" t="s">
        <v>453</v>
      </c>
      <c r="C1" s="135"/>
      <c r="D1" s="135"/>
      <c r="E1" s="135"/>
      <c r="F1" s="135"/>
      <c r="J1" s="3"/>
      <c r="K1" s="65" t="s">
        <v>324</v>
      </c>
      <c r="L1" s="66" t="s">
        <v>325</v>
      </c>
      <c r="P1" s="7" t="s">
        <v>324</v>
      </c>
      <c r="Q1" s="66" t="s">
        <v>325</v>
      </c>
      <c r="R1" s="7" t="s">
        <v>326</v>
      </c>
      <c r="W1" s="7" t="s">
        <v>324</v>
      </c>
      <c r="X1" s="66" t="s">
        <v>325</v>
      </c>
      <c r="Y1" s="31" t="s">
        <v>326</v>
      </c>
      <c r="Z1" s="4"/>
    </row>
    <row r="2" spans="2:33" x14ac:dyDescent="0.25">
      <c r="B2" s="5" t="s">
        <v>78</v>
      </c>
      <c r="C2" s="5" t="s">
        <v>28</v>
      </c>
      <c r="D2" s="5" t="s">
        <v>80</v>
      </c>
      <c r="E2" s="5" t="s">
        <v>79</v>
      </c>
      <c r="F2" s="6"/>
      <c r="H2" s="11" t="s">
        <v>111</v>
      </c>
      <c r="I2" s="6" t="s">
        <v>118</v>
      </c>
      <c r="J2" s="119">
        <f>+K2/K11</f>
        <v>0.25</v>
      </c>
      <c r="K2" s="7">
        <v>29</v>
      </c>
      <c r="L2" s="66">
        <v>48</v>
      </c>
      <c r="N2" s="10" t="s">
        <v>120</v>
      </c>
      <c r="O2" s="6" t="s">
        <v>320</v>
      </c>
      <c r="P2" s="7">
        <v>0</v>
      </c>
      <c r="Q2" s="66">
        <v>0</v>
      </c>
      <c r="R2" s="7">
        <f>+Q2+P2</f>
        <v>0</v>
      </c>
      <c r="S2" s="8" t="e">
        <f>P2/P4</f>
        <v>#DIV/0!</v>
      </c>
      <c r="U2" s="11" t="s">
        <v>80</v>
      </c>
      <c r="V2" s="15" t="s">
        <v>131</v>
      </c>
      <c r="W2" s="20">
        <v>7</v>
      </c>
      <c r="X2" s="20">
        <v>2</v>
      </c>
      <c r="Y2" s="20">
        <f t="shared" ref="Y2:Y7" si="0">+X2+W2</f>
        <v>9</v>
      </c>
      <c r="Z2" s="126">
        <f>+Y2/Y8</f>
        <v>0.52941176470588236</v>
      </c>
      <c r="AC2" s="5" t="s">
        <v>78</v>
      </c>
      <c r="AD2" s="5" t="s">
        <v>80</v>
      </c>
      <c r="AE2" s="5" t="s">
        <v>79</v>
      </c>
      <c r="AF2" s="5" t="s">
        <v>153</v>
      </c>
      <c r="AG2" s="5" t="s">
        <v>227</v>
      </c>
    </row>
    <row r="3" spans="2:33" x14ac:dyDescent="0.25">
      <c r="B3" s="7">
        <v>116</v>
      </c>
      <c r="C3" s="7">
        <v>17</v>
      </c>
      <c r="D3" s="7">
        <v>15</v>
      </c>
      <c r="E3" s="7">
        <v>0</v>
      </c>
      <c r="F3" s="5">
        <f>SUM(B3:E3)</f>
        <v>148</v>
      </c>
      <c r="H3" s="17"/>
      <c r="I3" s="15" t="s">
        <v>135</v>
      </c>
      <c r="J3" s="119">
        <f>+K3/K11</f>
        <v>0.15517241379310345</v>
      </c>
      <c r="K3" s="30">
        <v>18</v>
      </c>
      <c r="L3" s="66">
        <v>8</v>
      </c>
      <c r="N3" s="17"/>
      <c r="O3" s="6" t="s">
        <v>122</v>
      </c>
      <c r="P3" s="7">
        <v>0</v>
      </c>
      <c r="Q3" s="66">
        <v>0</v>
      </c>
      <c r="R3" s="7">
        <f>+P3+Q3</f>
        <v>0</v>
      </c>
      <c r="S3" s="8" t="e">
        <f>P3/P4</f>
        <v>#DIV/0!</v>
      </c>
      <c r="U3" s="17"/>
      <c r="V3" s="15" t="s">
        <v>562</v>
      </c>
      <c r="W3" s="20">
        <v>3</v>
      </c>
      <c r="X3" s="20">
        <v>0</v>
      </c>
      <c r="Y3" s="20">
        <f>+X3+W3</f>
        <v>3</v>
      </c>
      <c r="Z3" s="126">
        <f>+Y3/Y8</f>
        <v>0.17647058823529413</v>
      </c>
      <c r="AB3" s="5" t="s">
        <v>155</v>
      </c>
      <c r="AC3" s="7"/>
      <c r="AD3" s="7"/>
      <c r="AE3" s="7"/>
      <c r="AF3" s="13">
        <f t="shared" ref="AF3:AF13" si="1">SUM(AC3:AE3)</f>
        <v>0</v>
      </c>
      <c r="AG3" s="18" t="e">
        <f>AF3/$AF16</f>
        <v>#DIV/0!</v>
      </c>
    </row>
    <row r="4" spans="2:33" x14ac:dyDescent="0.25">
      <c r="B4" s="8">
        <f>B3/F3</f>
        <v>0.78378378378378377</v>
      </c>
      <c r="C4" s="8">
        <f>C3/F3</f>
        <v>0.11486486486486487</v>
      </c>
      <c r="D4" s="8">
        <f>D3/F3</f>
        <v>0.10135135135135136</v>
      </c>
      <c r="E4" s="8">
        <f>E3/F3</f>
        <v>0</v>
      </c>
      <c r="F4" s="9">
        <f>SUM(B4:E4)</f>
        <v>1</v>
      </c>
      <c r="H4" s="17"/>
      <c r="I4" s="15" t="s">
        <v>134</v>
      </c>
      <c r="J4" s="64">
        <f>+K4/K11</f>
        <v>8.6206896551724144E-2</v>
      </c>
      <c r="K4" s="7">
        <v>10</v>
      </c>
      <c r="L4" s="66">
        <v>4</v>
      </c>
      <c r="N4" s="17"/>
      <c r="O4" s="12" t="s">
        <v>121</v>
      </c>
      <c r="P4" s="13">
        <f>SUM(P2:P3)</f>
        <v>0</v>
      </c>
      <c r="Q4" s="27">
        <f>SUM(Q2:Q3)</f>
        <v>0</v>
      </c>
      <c r="R4" s="13">
        <f>SUM(R2:R3)</f>
        <v>0</v>
      </c>
      <c r="S4" s="14" t="e">
        <f>SUM(S2:S3)</f>
        <v>#DIV/0!</v>
      </c>
      <c r="U4" s="17"/>
      <c r="V4" s="15" t="s">
        <v>130</v>
      </c>
      <c r="W4" s="20">
        <v>2</v>
      </c>
      <c r="X4" s="20">
        <v>0</v>
      </c>
      <c r="Y4" s="20">
        <f t="shared" si="0"/>
        <v>2</v>
      </c>
      <c r="Z4" s="126">
        <f>+Y4/Y8</f>
        <v>0.11764705882352941</v>
      </c>
      <c r="AB4" s="5" t="s">
        <v>47</v>
      </c>
      <c r="AC4" s="7"/>
      <c r="AD4" s="7"/>
      <c r="AE4" s="7"/>
      <c r="AF4" s="21">
        <f t="shared" si="1"/>
        <v>0</v>
      </c>
      <c r="AG4" s="18" t="e">
        <f>AF4/AF16</f>
        <v>#DIV/0!</v>
      </c>
    </row>
    <row r="5" spans="2:33" x14ac:dyDescent="0.25">
      <c r="H5" s="17"/>
      <c r="I5" s="6" t="s">
        <v>192</v>
      </c>
      <c r="J5" s="64">
        <f>+K5/K11</f>
        <v>0.10344827586206896</v>
      </c>
      <c r="K5" s="19">
        <v>12</v>
      </c>
      <c r="L5" s="66">
        <v>2</v>
      </c>
      <c r="U5" s="17"/>
      <c r="V5" s="15" t="s">
        <v>129</v>
      </c>
      <c r="W5" s="20">
        <v>1</v>
      </c>
      <c r="X5" s="20">
        <v>0</v>
      </c>
      <c r="Y5" s="20">
        <f t="shared" si="0"/>
        <v>1</v>
      </c>
      <c r="Z5" s="126">
        <f>+Y5/Y8</f>
        <v>5.8823529411764705E-2</v>
      </c>
      <c r="AB5" s="5" t="s">
        <v>105</v>
      </c>
      <c r="AC5" s="7"/>
      <c r="AD5" s="7"/>
      <c r="AE5" s="7"/>
      <c r="AF5" s="21">
        <f t="shared" si="1"/>
        <v>0</v>
      </c>
      <c r="AG5" s="18" t="e">
        <f>AF5/AF16</f>
        <v>#DIV/0!</v>
      </c>
    </row>
    <row r="6" spans="2:33" x14ac:dyDescent="0.25">
      <c r="B6" s="27" t="s">
        <v>78</v>
      </c>
      <c r="C6" s="27" t="s">
        <v>28</v>
      </c>
      <c r="D6" s="27" t="s">
        <v>80</v>
      </c>
      <c r="E6" s="27" t="s">
        <v>79</v>
      </c>
      <c r="F6" s="28"/>
      <c r="H6" s="17"/>
      <c r="I6" s="6" t="s">
        <v>119</v>
      </c>
      <c r="J6" s="64">
        <f>+K6/K11</f>
        <v>0.16379310344827586</v>
      </c>
      <c r="K6" s="7">
        <v>19</v>
      </c>
      <c r="L6" s="66">
        <v>5</v>
      </c>
      <c r="U6" s="17"/>
      <c r="V6" s="15" t="s">
        <v>135</v>
      </c>
      <c r="W6" s="20">
        <v>1</v>
      </c>
      <c r="X6" s="20">
        <v>0</v>
      </c>
      <c r="Y6" s="20">
        <f t="shared" si="0"/>
        <v>1</v>
      </c>
      <c r="Z6" s="126">
        <f>+Y6/Y8</f>
        <v>5.8823529411764705E-2</v>
      </c>
      <c r="AB6" s="5" t="s">
        <v>85</v>
      </c>
      <c r="AC6" s="7"/>
      <c r="AD6" s="7"/>
      <c r="AE6" s="7"/>
      <c r="AF6" s="21">
        <f t="shared" si="1"/>
        <v>0</v>
      </c>
      <c r="AG6" s="18" t="e">
        <f>AF6/AF16</f>
        <v>#DIV/0!</v>
      </c>
    </row>
    <row r="7" spans="2:33" x14ac:dyDescent="0.25">
      <c r="B7" s="7">
        <v>99</v>
      </c>
      <c r="C7" s="7">
        <v>3</v>
      </c>
      <c r="D7" s="7">
        <v>2</v>
      </c>
      <c r="E7" s="7">
        <v>0</v>
      </c>
      <c r="F7" s="21">
        <f>SUM(B7:E7)</f>
        <v>104</v>
      </c>
      <c r="H7" s="17"/>
      <c r="I7" s="6" t="s">
        <v>113</v>
      </c>
      <c r="J7" s="64">
        <f>+K7/K11</f>
        <v>8.6206896551724137E-3</v>
      </c>
      <c r="K7" s="7">
        <v>1</v>
      </c>
      <c r="L7" s="66">
        <v>4</v>
      </c>
      <c r="N7" s="10" t="s">
        <v>28</v>
      </c>
      <c r="O7" s="6" t="s">
        <v>133</v>
      </c>
      <c r="P7" s="7">
        <v>17</v>
      </c>
      <c r="Q7" s="66">
        <v>70</v>
      </c>
      <c r="R7" s="7">
        <v>87</v>
      </c>
      <c r="S7" s="8">
        <f>+R7</f>
        <v>87</v>
      </c>
      <c r="U7" s="17"/>
      <c r="V7" s="15" t="s">
        <v>561</v>
      </c>
      <c r="W7" s="20">
        <v>1</v>
      </c>
      <c r="X7" s="20">
        <v>0</v>
      </c>
      <c r="Y7" s="20">
        <f t="shared" si="0"/>
        <v>1</v>
      </c>
      <c r="Z7" s="126">
        <f>+Y7/Y8</f>
        <v>5.8823529411764705E-2</v>
      </c>
      <c r="AB7" s="5" t="s">
        <v>150</v>
      </c>
      <c r="AC7" s="7"/>
      <c r="AD7" s="7"/>
      <c r="AE7" s="7"/>
      <c r="AF7" s="21">
        <f t="shared" si="1"/>
        <v>0</v>
      </c>
      <c r="AG7" s="18" t="e">
        <f>AF7/AF16</f>
        <v>#DIV/0!</v>
      </c>
    </row>
    <row r="8" spans="2:33" x14ac:dyDescent="0.25">
      <c r="B8" s="22">
        <f>B7/F7</f>
        <v>0.95192307692307687</v>
      </c>
      <c r="C8" s="22">
        <f>C7/F7</f>
        <v>2.8846153846153848E-2</v>
      </c>
      <c r="D8" s="22">
        <f>D7/F7</f>
        <v>1.9230769230769232E-2</v>
      </c>
      <c r="E8" s="22">
        <f>E7/F7</f>
        <v>0</v>
      </c>
      <c r="F8" s="25">
        <f>SUM(B8:E8)</f>
        <v>1</v>
      </c>
      <c r="H8" s="17"/>
      <c r="I8" s="6" t="s">
        <v>115</v>
      </c>
      <c r="J8" s="64">
        <f>+K8/K11</f>
        <v>0</v>
      </c>
      <c r="K8" s="7">
        <v>0</v>
      </c>
      <c r="L8" s="66">
        <v>2</v>
      </c>
      <c r="U8" s="17"/>
      <c r="V8" s="12" t="s">
        <v>121</v>
      </c>
      <c r="W8" s="13">
        <f>SUM(W2:W7)</f>
        <v>15</v>
      </c>
      <c r="X8" s="27">
        <f>SUM(X2:X7)</f>
        <v>2</v>
      </c>
      <c r="Y8" s="13">
        <f>SUM(Y2:Y7)</f>
        <v>17</v>
      </c>
      <c r="Z8" s="14">
        <f>SUM(Z2:Z7)</f>
        <v>1</v>
      </c>
      <c r="AB8" s="5" t="s">
        <v>55</v>
      </c>
      <c r="AC8" s="7"/>
      <c r="AD8" s="7"/>
      <c r="AE8" s="7"/>
      <c r="AF8" s="21">
        <f t="shared" si="1"/>
        <v>0</v>
      </c>
      <c r="AG8" s="18" t="e">
        <f>AF8/AF16</f>
        <v>#DIV/0!</v>
      </c>
    </row>
    <row r="9" spans="2:33" x14ac:dyDescent="0.25">
      <c r="B9" s="59"/>
      <c r="C9" s="59"/>
      <c r="D9" s="59"/>
      <c r="E9" s="59"/>
      <c r="F9" s="60"/>
      <c r="H9" s="17"/>
      <c r="I9" s="6" t="s">
        <v>563</v>
      </c>
      <c r="J9" s="64">
        <f>+K9/K11</f>
        <v>2.5862068965517241E-2</v>
      </c>
      <c r="K9" s="7">
        <v>3</v>
      </c>
      <c r="L9" s="66">
        <v>0</v>
      </c>
      <c r="U9" s="17"/>
      <c r="AB9" s="5"/>
      <c r="AC9" s="7"/>
      <c r="AD9" s="7"/>
      <c r="AE9" s="7"/>
      <c r="AF9" s="21"/>
      <c r="AG9" s="18"/>
    </row>
    <row r="10" spans="2:33" x14ac:dyDescent="0.25">
      <c r="H10" s="17"/>
      <c r="I10" s="6" t="s">
        <v>39</v>
      </c>
      <c r="J10" s="64">
        <f>+K10/K11</f>
        <v>0.20689655172413793</v>
      </c>
      <c r="K10" s="7">
        <v>24</v>
      </c>
      <c r="L10" s="66">
        <v>26</v>
      </c>
      <c r="U10" s="17"/>
      <c r="AB10" s="5" t="s">
        <v>88</v>
      </c>
      <c r="AC10" s="7"/>
      <c r="AD10" s="7"/>
      <c r="AE10" s="7"/>
      <c r="AF10" s="21">
        <f t="shared" si="1"/>
        <v>0</v>
      </c>
      <c r="AG10" s="18" t="e">
        <f>AF10/AF16</f>
        <v>#DIV/0!</v>
      </c>
    </row>
    <row r="11" spans="2:33" x14ac:dyDescent="0.25">
      <c r="B11" s="2" t="s">
        <v>78</v>
      </c>
      <c r="C11" s="2" t="s">
        <v>28</v>
      </c>
      <c r="D11" s="2" t="s">
        <v>455</v>
      </c>
      <c r="E11" s="2" t="s">
        <v>456</v>
      </c>
      <c r="F11" s="2" t="s">
        <v>321</v>
      </c>
      <c r="H11" s="17"/>
      <c r="I11" s="12" t="s">
        <v>121</v>
      </c>
      <c r="J11" s="14">
        <f>SUM(J2:J10)</f>
        <v>0.99999999999999989</v>
      </c>
      <c r="K11" s="13">
        <f>SUM(K2:K10)</f>
        <v>116</v>
      </c>
      <c r="L11" s="27">
        <f>SUM(L2:L10)</f>
        <v>99</v>
      </c>
      <c r="U11" s="17"/>
      <c r="AB11" s="5" t="s">
        <v>50</v>
      </c>
      <c r="AC11" s="7"/>
      <c r="AD11" s="7"/>
      <c r="AE11" s="7"/>
      <c r="AF11" s="21">
        <f t="shared" si="1"/>
        <v>0</v>
      </c>
      <c r="AG11" s="18" t="e">
        <f>AF11/AF16</f>
        <v>#DIV/0!</v>
      </c>
    </row>
    <row r="12" spans="2:33" x14ac:dyDescent="0.25">
      <c r="B12" s="7">
        <f>+B7+B3</f>
        <v>215</v>
      </c>
      <c r="C12" s="7">
        <f>+C7+C3</f>
        <v>20</v>
      </c>
      <c r="D12" s="7">
        <f>+D7+D3</f>
        <v>17</v>
      </c>
      <c r="E12" s="7">
        <f>+E7+E3</f>
        <v>0</v>
      </c>
      <c r="F12" s="7">
        <f>+F7+F3</f>
        <v>252</v>
      </c>
      <c r="H12" s="17"/>
      <c r="U12" s="17"/>
      <c r="AB12" s="5" t="s">
        <v>45</v>
      </c>
      <c r="AC12" s="7"/>
      <c r="AD12" s="7"/>
      <c r="AE12" s="7"/>
      <c r="AF12" s="21">
        <f t="shared" si="1"/>
        <v>0</v>
      </c>
      <c r="AG12" s="18" t="e">
        <f>AF12/AF16</f>
        <v>#DIV/0!</v>
      </c>
    </row>
    <row r="13" spans="2:33" x14ac:dyDescent="0.25">
      <c r="B13" s="8">
        <f>B12/F12</f>
        <v>0.85317460317460314</v>
      </c>
      <c r="C13" s="8">
        <f>C12/F12</f>
        <v>7.9365079365079361E-2</v>
      </c>
      <c r="D13" s="8">
        <f>D12/F12</f>
        <v>6.7460317460317457E-2</v>
      </c>
      <c r="E13" s="8">
        <f>E12/F12</f>
        <v>0</v>
      </c>
      <c r="F13" s="29">
        <f>SUM(B13:E13)</f>
        <v>1</v>
      </c>
      <c r="U13" s="17"/>
      <c r="AB13" s="5" t="s">
        <v>56</v>
      </c>
      <c r="AC13" s="7"/>
      <c r="AD13" s="7"/>
      <c r="AE13" s="7"/>
      <c r="AF13" s="21">
        <f t="shared" si="1"/>
        <v>0</v>
      </c>
      <c r="AG13" s="18" t="e">
        <f>AF13/AF16</f>
        <v>#DIV/0!</v>
      </c>
    </row>
    <row r="14" spans="2:33" x14ac:dyDescent="0.25">
      <c r="H14" s="69" t="s">
        <v>111</v>
      </c>
      <c r="I14" s="63" t="s">
        <v>118</v>
      </c>
      <c r="J14" s="22">
        <f>K14/K22</f>
        <v>0.3632075471698113</v>
      </c>
      <c r="K14" s="23">
        <f t="shared" ref="K14:K20" si="2">+K2+L2</f>
        <v>77</v>
      </c>
      <c r="N14" s="2" t="s">
        <v>120</v>
      </c>
      <c r="O14" s="6" t="s">
        <v>122</v>
      </c>
      <c r="P14" s="7">
        <v>0</v>
      </c>
      <c r="Q14" s="8" t="e">
        <f>P14/P16</f>
        <v>#DIV/0!</v>
      </c>
      <c r="U14" s="68" t="s">
        <v>80</v>
      </c>
      <c r="V14" s="6" t="s">
        <v>131</v>
      </c>
      <c r="W14" s="7">
        <v>9</v>
      </c>
      <c r="X14" s="8">
        <f>+W14/W20</f>
        <v>0.52941176470588236</v>
      </c>
      <c r="AB14" s="5" t="s">
        <v>147</v>
      </c>
      <c r="AC14" s="7"/>
      <c r="AD14" s="7"/>
      <c r="AE14" s="7"/>
      <c r="AF14" s="21">
        <f>SUM(AC14:AE14)</f>
        <v>0</v>
      </c>
      <c r="AG14" s="18" t="e">
        <f>AF14/AF16</f>
        <v>#DIV/0!</v>
      </c>
    </row>
    <row r="15" spans="2:33" x14ac:dyDescent="0.25">
      <c r="I15" s="63" t="s">
        <v>135</v>
      </c>
      <c r="J15" s="22">
        <f>K15/K22</f>
        <v>0.12264150943396226</v>
      </c>
      <c r="K15" s="23">
        <f t="shared" si="2"/>
        <v>26</v>
      </c>
      <c r="N15" s="17"/>
      <c r="O15" s="6" t="s">
        <v>320</v>
      </c>
      <c r="P15" s="7">
        <v>0</v>
      </c>
      <c r="Q15" s="8" t="e">
        <f>P15/P16</f>
        <v>#DIV/0!</v>
      </c>
      <c r="U15" s="17"/>
      <c r="V15" s="15" t="s">
        <v>562</v>
      </c>
      <c r="W15" s="7">
        <v>3</v>
      </c>
      <c r="X15" s="8">
        <f>+W15/W20</f>
        <v>0.17647058823529413</v>
      </c>
      <c r="AB15" s="5" t="s">
        <v>146</v>
      </c>
      <c r="AC15" s="7"/>
      <c r="AD15" s="7"/>
      <c r="AE15" s="7"/>
      <c r="AF15" s="21">
        <f>SUM(AC15:AE15)</f>
        <v>0</v>
      </c>
      <c r="AG15" s="18" t="e">
        <f>AF15/AF16</f>
        <v>#DIV/0!</v>
      </c>
    </row>
    <row r="16" spans="2:33" x14ac:dyDescent="0.25">
      <c r="I16" s="63" t="s">
        <v>134</v>
      </c>
      <c r="J16" s="22">
        <f>K16/K22</f>
        <v>6.6037735849056603E-2</v>
      </c>
      <c r="K16" s="23">
        <f t="shared" si="2"/>
        <v>14</v>
      </c>
      <c r="N16" s="17"/>
      <c r="O16" s="12" t="s">
        <v>121</v>
      </c>
      <c r="P16" s="13">
        <f>SUM(P14:P15)</f>
        <v>0</v>
      </c>
      <c r="Q16" s="14" t="e">
        <f>SUM(Q14:Q15)</f>
        <v>#DIV/0!</v>
      </c>
      <c r="U16" s="17"/>
      <c r="V16" s="6" t="s">
        <v>130</v>
      </c>
      <c r="W16" s="7">
        <v>2</v>
      </c>
      <c r="X16" s="8">
        <f>+W16/W20</f>
        <v>0.11764705882352941</v>
      </c>
      <c r="AC16" s="32">
        <f>SUM(AC3:AC15)</f>
        <v>0</v>
      </c>
      <c r="AD16" s="32">
        <f>SUM(AD3:AD15)</f>
        <v>0</v>
      </c>
      <c r="AE16" s="32">
        <f>SUM(AE3:AE15)</f>
        <v>0</v>
      </c>
      <c r="AF16" s="21">
        <f>SUM(AF3:AF13)</f>
        <v>0</v>
      </c>
      <c r="AG16" s="33" t="e">
        <f>SUM(AG3:AG13)</f>
        <v>#DIV/0!</v>
      </c>
    </row>
    <row r="17" spans="2:24" x14ac:dyDescent="0.25">
      <c r="H17" s="17"/>
      <c r="I17" s="63" t="s">
        <v>192</v>
      </c>
      <c r="J17" s="22">
        <f>K17/K22</f>
        <v>6.6037735849056603E-2</v>
      </c>
      <c r="K17" s="23">
        <f t="shared" si="2"/>
        <v>14</v>
      </c>
      <c r="U17" s="17"/>
      <c r="V17" s="6" t="s">
        <v>129</v>
      </c>
      <c r="W17" s="7">
        <v>1</v>
      </c>
      <c r="X17" s="8">
        <f>+W17/W20</f>
        <v>5.8823529411764705E-2</v>
      </c>
    </row>
    <row r="18" spans="2:24" x14ac:dyDescent="0.25">
      <c r="C18" s="2" t="s">
        <v>322</v>
      </c>
      <c r="D18" s="2" t="s">
        <v>323</v>
      </c>
      <c r="E18" s="2" t="s">
        <v>327</v>
      </c>
      <c r="H18" s="17"/>
      <c r="I18" s="63" t="s">
        <v>119</v>
      </c>
      <c r="J18" s="22">
        <f>K18/K22</f>
        <v>0.11320754716981132</v>
      </c>
      <c r="K18" s="23">
        <f t="shared" si="2"/>
        <v>24</v>
      </c>
      <c r="U18" s="17"/>
      <c r="V18" s="6" t="s">
        <v>135</v>
      </c>
      <c r="W18" s="7">
        <v>1</v>
      </c>
      <c r="X18" s="8">
        <f>+W18/W20</f>
        <v>5.8823529411764705E-2</v>
      </c>
    </row>
    <row r="19" spans="2:24" x14ac:dyDescent="0.25">
      <c r="B19" s="2" t="s">
        <v>78</v>
      </c>
      <c r="C19" s="7"/>
      <c r="D19" s="7"/>
      <c r="E19" s="34"/>
      <c r="H19" s="17"/>
      <c r="I19" s="63" t="s">
        <v>113</v>
      </c>
      <c r="J19" s="22">
        <f>K19/K22</f>
        <v>2.358490566037736E-2</v>
      </c>
      <c r="K19" s="23">
        <f t="shared" si="2"/>
        <v>5</v>
      </c>
      <c r="U19" s="17"/>
      <c r="V19" s="6" t="s">
        <v>561</v>
      </c>
      <c r="W19" s="7">
        <v>1</v>
      </c>
      <c r="X19" s="8">
        <f>+W19/W20</f>
        <v>5.8823529411764705E-2</v>
      </c>
    </row>
    <row r="20" spans="2:24" x14ac:dyDescent="0.25">
      <c r="B20" s="2" t="s">
        <v>80</v>
      </c>
      <c r="C20" s="7"/>
      <c r="D20" s="7"/>
      <c r="E20" s="34"/>
      <c r="H20" s="17"/>
      <c r="I20" s="63" t="s">
        <v>115</v>
      </c>
      <c r="J20" s="22">
        <f>K20/K22</f>
        <v>9.433962264150943E-3</v>
      </c>
      <c r="K20" s="23">
        <f t="shared" si="2"/>
        <v>2</v>
      </c>
      <c r="U20" s="17"/>
      <c r="V20" s="12" t="s">
        <v>121</v>
      </c>
      <c r="W20" s="13">
        <f>SUM(W14:W19)</f>
        <v>17</v>
      </c>
      <c r="X20" s="14">
        <f>SUM(X14:X19)</f>
        <v>1</v>
      </c>
    </row>
    <row r="21" spans="2:24" x14ac:dyDescent="0.25">
      <c r="B21" s="2" t="s">
        <v>79</v>
      </c>
      <c r="C21" s="7"/>
      <c r="D21" s="7"/>
      <c r="E21" s="34"/>
      <c r="H21" s="17"/>
      <c r="I21" s="63" t="s">
        <v>563</v>
      </c>
      <c r="J21" s="22">
        <f>K21/K22</f>
        <v>0.23584905660377359</v>
      </c>
      <c r="K21" s="123">
        <f>+K10+L10</f>
        <v>50</v>
      </c>
    </row>
    <row r="22" spans="2:24" x14ac:dyDescent="0.25">
      <c r="H22" s="17"/>
      <c r="I22" s="63" t="s">
        <v>39</v>
      </c>
      <c r="J22" s="124">
        <f>SUM(J14:J21)</f>
        <v>1</v>
      </c>
      <c r="K22" s="21">
        <f>SUM(K14:K21)</f>
        <v>212</v>
      </c>
    </row>
    <row r="23" spans="2:24" x14ac:dyDescent="0.25">
      <c r="C23" s="2" t="s">
        <v>322</v>
      </c>
      <c r="D23" s="2" t="s">
        <v>323</v>
      </c>
      <c r="H23" s="17"/>
    </row>
    <row r="24" spans="2:24" x14ac:dyDescent="0.25">
      <c r="B24" s="2" t="s">
        <v>78</v>
      </c>
      <c r="C24" s="8" t="e">
        <f>C19/E19</f>
        <v>#DIV/0!</v>
      </c>
      <c r="D24" s="8" t="e">
        <f>D19/E19</f>
        <v>#DIV/0!</v>
      </c>
      <c r="H24" s="17"/>
    </row>
    <row r="25" spans="2:24" x14ac:dyDescent="0.25">
      <c r="B25" s="2" t="s">
        <v>80</v>
      </c>
      <c r="C25" s="8" t="e">
        <f>C20/E20</f>
        <v>#DIV/0!</v>
      </c>
      <c r="D25" s="8" t="e">
        <f>D20/E20</f>
        <v>#DIV/0!</v>
      </c>
      <c r="H25" s="17"/>
      <c r="V25" s="3"/>
      <c r="W25" s="3"/>
      <c r="X25" s="3"/>
    </row>
    <row r="26" spans="2:24" x14ac:dyDescent="0.25">
      <c r="B26" s="2" t="s">
        <v>79</v>
      </c>
      <c r="C26" s="8" t="e">
        <f>C21/E21</f>
        <v>#DIV/0!</v>
      </c>
      <c r="D26" s="8" t="e">
        <f>D21/E21</f>
        <v>#DIV/0!</v>
      </c>
      <c r="H26" s="17"/>
      <c r="V26" s="3"/>
      <c r="W26" s="3"/>
      <c r="X26" s="3"/>
    </row>
    <row r="27" spans="2:24" x14ac:dyDescent="0.25">
      <c r="V27" s="3"/>
      <c r="W27" s="3"/>
      <c r="X27" s="3"/>
    </row>
    <row r="28" spans="2:24" x14ac:dyDescent="0.25">
      <c r="V28" s="3"/>
      <c r="W28" s="3"/>
      <c r="X28" s="3"/>
    </row>
    <row r="29" spans="2:24" x14ac:dyDescent="0.25">
      <c r="V29" s="3"/>
      <c r="W29" s="3"/>
      <c r="X29" s="3"/>
    </row>
    <row r="30" spans="2:24" x14ac:dyDescent="0.25">
      <c r="V30" s="3"/>
      <c r="W30" s="3"/>
      <c r="X30" s="3"/>
    </row>
    <row r="31" spans="2:24" x14ac:dyDescent="0.25">
      <c r="V31" s="3"/>
      <c r="W31" s="3"/>
      <c r="X31" s="3"/>
    </row>
    <row r="32" spans="2:24" x14ac:dyDescent="0.25">
      <c r="V32" s="3"/>
      <c r="W32" s="3"/>
      <c r="X32" s="3"/>
    </row>
    <row r="33" spans="1:26" x14ac:dyDescent="0.25">
      <c r="U33" s="3"/>
      <c r="V33" s="3"/>
      <c r="W33" s="3"/>
      <c r="X33" s="3"/>
    </row>
    <row r="34" spans="1:26" x14ac:dyDescent="0.25">
      <c r="U34" s="3"/>
      <c r="V34" s="3"/>
      <c r="W34" s="3"/>
      <c r="X34" s="3"/>
    </row>
    <row r="35" spans="1:26" x14ac:dyDescent="0.25">
      <c r="U35" s="3"/>
      <c r="V35" s="3"/>
      <c r="W35" s="3"/>
      <c r="X35" s="3"/>
    </row>
    <row r="36" spans="1:26" x14ac:dyDescent="0.25">
      <c r="U36" s="3"/>
      <c r="V36" s="3"/>
      <c r="W36" s="3"/>
      <c r="X36" s="3"/>
    </row>
    <row r="37" spans="1:26" x14ac:dyDescent="0.25">
      <c r="U37" s="3"/>
      <c r="V37" s="3"/>
      <c r="W37" s="3"/>
      <c r="X37" s="3"/>
    </row>
    <row r="38" spans="1:26" x14ac:dyDescent="0.25">
      <c r="U38" s="3"/>
      <c r="V38" s="3"/>
      <c r="W38" s="3"/>
      <c r="X38" s="3"/>
    </row>
    <row r="39" spans="1:26" x14ac:dyDescent="0.25">
      <c r="U39" s="3"/>
      <c r="V39" s="3"/>
      <c r="W39" s="3"/>
      <c r="X39" s="3"/>
    </row>
    <row r="40" spans="1:26" x14ac:dyDescent="0.25">
      <c r="U40" s="3"/>
      <c r="V40" s="3"/>
      <c r="W40" s="3"/>
      <c r="X40" s="3"/>
    </row>
    <row r="41" spans="1:26" x14ac:dyDescent="0.25">
      <c r="U41" s="3"/>
      <c r="V41" s="3"/>
      <c r="W41" s="3"/>
      <c r="X41" s="3"/>
    </row>
    <row r="42" spans="1:26" x14ac:dyDescent="0.25">
      <c r="U42" s="3"/>
      <c r="V42" s="3"/>
      <c r="W42" s="3"/>
      <c r="X42" s="3"/>
    </row>
    <row r="43" spans="1:26" x14ac:dyDescent="0.25">
      <c r="U43" s="3"/>
      <c r="V43" s="3"/>
      <c r="W43" s="3"/>
      <c r="X43" s="3"/>
    </row>
    <row r="44" spans="1:26" x14ac:dyDescent="0.25">
      <c r="U44" s="3"/>
      <c r="V44" s="3"/>
      <c r="W44" s="3"/>
      <c r="X44" s="3"/>
    </row>
    <row r="45" spans="1:26" x14ac:dyDescent="0.25">
      <c r="U45" s="3"/>
      <c r="V45" s="3"/>
      <c r="W45" s="3"/>
      <c r="X45" s="3"/>
      <c r="Y45" s="3"/>
      <c r="Z45" s="3"/>
    </row>
    <row r="46" spans="1:26" x14ac:dyDescent="0.25">
      <c r="I46" s="3"/>
      <c r="J46" s="3"/>
      <c r="K46" s="3"/>
      <c r="U46" s="3"/>
      <c r="V46" s="3"/>
      <c r="W46" s="3"/>
      <c r="X46" s="3"/>
      <c r="Y46" s="3"/>
      <c r="Z46" s="3"/>
    </row>
    <row r="47" spans="1:26" x14ac:dyDescent="0.25">
      <c r="B47" s="32"/>
      <c r="C47" s="32"/>
      <c r="D47" s="32"/>
      <c r="E47" s="32"/>
      <c r="F47" s="32"/>
      <c r="I47" s="3"/>
      <c r="J47" s="3"/>
      <c r="K47" s="3"/>
      <c r="U47" s="3"/>
      <c r="Y47" s="3"/>
      <c r="Z47" s="3"/>
    </row>
    <row r="48" spans="1:26" x14ac:dyDescent="0.25">
      <c r="A48" s="32"/>
      <c r="B48" s="70"/>
      <c r="C48" s="70"/>
      <c r="D48" s="70"/>
      <c r="E48" s="70"/>
      <c r="F48" s="70"/>
      <c r="I48" s="3"/>
      <c r="J48" s="3"/>
      <c r="K48" s="3"/>
      <c r="U48" s="3"/>
      <c r="Y48" s="3"/>
      <c r="Z48" s="3"/>
    </row>
    <row r="49" spans="1:26" x14ac:dyDescent="0.25">
      <c r="A49" s="32"/>
      <c r="B49" s="70"/>
      <c r="C49" s="70"/>
      <c r="D49" s="70"/>
      <c r="E49" s="70"/>
      <c r="F49" s="70"/>
      <c r="I49" s="3"/>
      <c r="J49" s="3"/>
      <c r="K49" s="3"/>
      <c r="N49" s="3"/>
      <c r="O49" s="3"/>
      <c r="P49" s="3"/>
      <c r="Q49" s="3"/>
      <c r="U49" s="3"/>
      <c r="Y49" s="3"/>
      <c r="Z49" s="3"/>
    </row>
    <row r="50" spans="1:26" x14ac:dyDescent="0.25">
      <c r="A50" s="32"/>
      <c r="B50" s="61"/>
      <c r="C50" s="61"/>
      <c r="D50" s="61"/>
      <c r="E50" s="61"/>
      <c r="F50" s="61"/>
      <c r="I50" s="3"/>
      <c r="J50" s="3"/>
      <c r="K50" s="3"/>
      <c r="N50" s="3"/>
      <c r="O50" s="3"/>
      <c r="P50" s="3"/>
      <c r="Q50" s="3"/>
      <c r="U50" s="3"/>
      <c r="Y50" s="3"/>
      <c r="Z50" s="3"/>
    </row>
    <row r="51" spans="1:26" x14ac:dyDescent="0.25">
      <c r="I51" s="3"/>
      <c r="J51" s="3"/>
      <c r="K51" s="3"/>
      <c r="L51" s="3"/>
      <c r="N51" s="3"/>
      <c r="O51" s="3"/>
      <c r="P51" s="3"/>
      <c r="Q51" s="3"/>
      <c r="R51" s="3"/>
      <c r="U51" s="3"/>
      <c r="Y51" s="3"/>
      <c r="Z51" s="3"/>
    </row>
    <row r="52" spans="1:26" x14ac:dyDescent="0.25">
      <c r="C52" s="76" t="s">
        <v>457</v>
      </c>
      <c r="D52" s="76" t="s">
        <v>458</v>
      </c>
      <c r="E52" s="76" t="s">
        <v>459</v>
      </c>
      <c r="F52" s="76" t="s">
        <v>559</v>
      </c>
      <c r="G52" s="76" t="s">
        <v>560</v>
      </c>
      <c r="I52" s="3"/>
      <c r="J52" s="3"/>
      <c r="K52" s="3"/>
      <c r="L52" s="3"/>
      <c r="N52" s="3"/>
      <c r="O52" s="3"/>
      <c r="P52" s="3"/>
      <c r="Q52" s="3"/>
      <c r="R52" s="3"/>
      <c r="U52" s="3"/>
      <c r="Y52" s="3"/>
      <c r="Z52" s="3"/>
    </row>
    <row r="53" spans="1:26" s="3" customFormat="1" x14ac:dyDescent="0.25">
      <c r="B53" s="75" t="s">
        <v>78</v>
      </c>
      <c r="C53" s="23">
        <v>140</v>
      </c>
      <c r="D53" s="23">
        <v>176</v>
      </c>
      <c r="E53" s="7">
        <v>175</v>
      </c>
      <c r="F53" s="7">
        <v>215</v>
      </c>
      <c r="G53" s="7"/>
      <c r="V53"/>
      <c r="W53"/>
      <c r="X53"/>
    </row>
    <row r="54" spans="1:26" s="3" customFormat="1" x14ac:dyDescent="0.25">
      <c r="B54" s="75" t="s">
        <v>28</v>
      </c>
      <c r="C54" s="23">
        <v>66</v>
      </c>
      <c r="D54" s="23">
        <v>71</v>
      </c>
      <c r="E54" s="7">
        <v>61</v>
      </c>
      <c r="F54" s="7">
        <v>20</v>
      </c>
      <c r="G54" s="7"/>
      <c r="V54"/>
      <c r="W54"/>
      <c r="X54"/>
    </row>
    <row r="55" spans="1:26" s="3" customFormat="1" x14ac:dyDescent="0.25">
      <c r="B55" s="75" t="s">
        <v>455</v>
      </c>
      <c r="C55" s="23">
        <v>60</v>
      </c>
      <c r="D55" s="23">
        <v>69</v>
      </c>
      <c r="E55" s="7">
        <v>24</v>
      </c>
      <c r="F55" s="7">
        <v>17</v>
      </c>
      <c r="G55" s="7"/>
      <c r="U55"/>
      <c r="V55"/>
      <c r="W55"/>
      <c r="X55"/>
    </row>
    <row r="56" spans="1:26" s="3" customFormat="1" x14ac:dyDescent="0.25">
      <c r="B56" s="75" t="s">
        <v>456</v>
      </c>
      <c r="C56" s="23">
        <v>2</v>
      </c>
      <c r="D56" s="23">
        <v>2</v>
      </c>
      <c r="E56" s="7">
        <v>3</v>
      </c>
      <c r="F56" s="7">
        <v>0</v>
      </c>
      <c r="G56" s="7"/>
      <c r="U56"/>
      <c r="V56"/>
      <c r="W56"/>
      <c r="X56"/>
    </row>
    <row r="57" spans="1:26" s="3" customFormat="1" x14ac:dyDescent="0.25">
      <c r="B57" s="73" t="s">
        <v>321</v>
      </c>
      <c r="C57" s="72">
        <f>SUM(C53:C56)</f>
        <v>268</v>
      </c>
      <c r="D57" s="72">
        <f>SUM(D53:D56)</f>
        <v>318</v>
      </c>
      <c r="E57" s="72">
        <f>SUM(E53:E56)</f>
        <v>263</v>
      </c>
      <c r="F57" s="72">
        <f>SUM(F53:F56)</f>
        <v>252</v>
      </c>
      <c r="G57" s="72">
        <f>SUM(G53:G56)</f>
        <v>0</v>
      </c>
      <c r="U57"/>
      <c r="V57"/>
      <c r="W57"/>
      <c r="X57"/>
    </row>
    <row r="58" spans="1:26" s="3" customFormat="1" x14ac:dyDescent="0.25">
      <c r="B58" s="74" t="s">
        <v>460</v>
      </c>
      <c r="C58" s="63"/>
      <c r="D58" s="22">
        <f>(D57-C57)/C57</f>
        <v>0.18656716417910449</v>
      </c>
      <c r="E58" s="22">
        <f>(E57-D57)/D57</f>
        <v>-0.17295597484276728</v>
      </c>
      <c r="F58" s="22">
        <f>(F57-E57)/E57</f>
        <v>-4.1825095057034217E-2</v>
      </c>
      <c r="G58" s="22">
        <f>(G57-F57)/F57</f>
        <v>-1</v>
      </c>
      <c r="U58"/>
      <c r="V58"/>
      <c r="W58"/>
      <c r="X58"/>
    </row>
    <row r="59" spans="1:26" s="3" customFormat="1" x14ac:dyDescent="0.25">
      <c r="U59"/>
      <c r="V59"/>
      <c r="W59"/>
      <c r="X59"/>
    </row>
    <row r="60" spans="1:26" s="3" customFormat="1" x14ac:dyDescent="0.25">
      <c r="U60"/>
      <c r="V60"/>
      <c r="W60"/>
      <c r="X60"/>
    </row>
    <row r="61" spans="1:26" s="3" customFormat="1" x14ac:dyDescent="0.25">
      <c r="B61" s="75" t="s">
        <v>78</v>
      </c>
      <c r="U61"/>
      <c r="V61"/>
      <c r="W61"/>
      <c r="X61"/>
    </row>
    <row r="62" spans="1:26" s="3" customFormat="1" x14ac:dyDescent="0.25">
      <c r="U62"/>
      <c r="V62"/>
      <c r="W62"/>
      <c r="X62"/>
    </row>
    <row r="63" spans="1:26" s="3" customFormat="1" x14ac:dyDescent="0.25">
      <c r="I63" s="24"/>
      <c r="J63" s="24"/>
      <c r="U63"/>
      <c r="V63"/>
      <c r="W63"/>
      <c r="X63"/>
    </row>
    <row r="64" spans="1:26" s="3" customFormat="1" ht="15.75" thickBot="1" x14ac:dyDescent="0.3">
      <c r="I64" s="26"/>
      <c r="J64" s="26"/>
      <c r="U64"/>
      <c r="V64"/>
      <c r="W64"/>
      <c r="X64"/>
      <c r="Y64"/>
      <c r="Z64"/>
    </row>
    <row r="65" spans="1:26" s="3" customFormat="1" x14ac:dyDescent="0.25">
      <c r="I65"/>
      <c r="J65"/>
      <c r="K65"/>
      <c r="U65"/>
      <c r="V65"/>
      <c r="W65"/>
      <c r="X65"/>
      <c r="Y65"/>
      <c r="Z65"/>
    </row>
    <row r="66" spans="1:26" s="3" customFormat="1" x14ac:dyDescent="0.25">
      <c r="I66"/>
      <c r="J66"/>
      <c r="K66"/>
      <c r="U66"/>
      <c r="V66"/>
      <c r="W66"/>
      <c r="X66"/>
      <c r="Y66"/>
      <c r="Z66"/>
    </row>
    <row r="67" spans="1:26" s="3" customFormat="1" x14ac:dyDescent="0.25">
      <c r="I67"/>
      <c r="J67"/>
      <c r="K67"/>
      <c r="U67"/>
      <c r="V67"/>
      <c r="W67"/>
      <c r="X67"/>
      <c r="Y67"/>
      <c r="Z67"/>
    </row>
    <row r="68" spans="1:26" s="3" customFormat="1" x14ac:dyDescent="0.25">
      <c r="I68"/>
      <c r="J68"/>
      <c r="K68"/>
      <c r="N68"/>
      <c r="O68"/>
      <c r="P68"/>
      <c r="Q68"/>
      <c r="U68"/>
      <c r="V68"/>
      <c r="W68"/>
      <c r="X68"/>
      <c r="Y68"/>
      <c r="Z68"/>
    </row>
    <row r="69" spans="1:26" s="3" customFormat="1" x14ac:dyDescent="0.25">
      <c r="A69" s="24"/>
      <c r="B69" s="24"/>
      <c r="C69" s="24"/>
      <c r="I69"/>
      <c r="J69"/>
      <c r="K69"/>
      <c r="N69"/>
      <c r="O69"/>
      <c r="P69"/>
      <c r="Q69"/>
      <c r="U69"/>
      <c r="V69"/>
      <c r="W69"/>
      <c r="X69"/>
      <c r="Y69"/>
      <c r="Z69"/>
    </row>
    <row r="70" spans="1:26" s="3" customFormat="1" x14ac:dyDescent="0.25">
      <c r="A70" s="24"/>
      <c r="B70" s="24"/>
      <c r="C70" s="24"/>
      <c r="D70" s="24"/>
      <c r="E70" s="24"/>
      <c r="F70" s="24"/>
      <c r="G70" s="24"/>
      <c r="H70" s="24"/>
      <c r="I70"/>
      <c r="J70"/>
      <c r="K70"/>
      <c r="L70"/>
      <c r="N70"/>
      <c r="O70"/>
      <c r="P70"/>
      <c r="Q70"/>
      <c r="R70"/>
      <c r="U70"/>
      <c r="V70"/>
      <c r="W70"/>
      <c r="X70"/>
      <c r="Y70"/>
      <c r="Z70"/>
    </row>
    <row r="71" spans="1:26" s="3" customFormat="1" ht="15.75" thickBot="1" x14ac:dyDescent="0.3">
      <c r="A71" s="26"/>
      <c r="B71" s="26"/>
      <c r="C71" s="26"/>
      <c r="D71" s="26"/>
      <c r="E71" s="26"/>
      <c r="F71" s="26"/>
      <c r="G71" s="26"/>
      <c r="H71" s="26"/>
      <c r="I71"/>
      <c r="J71"/>
      <c r="K71"/>
      <c r="L71"/>
      <c r="N71"/>
      <c r="O71"/>
      <c r="P71"/>
      <c r="Q71"/>
      <c r="R71"/>
      <c r="U71"/>
      <c r="V71"/>
      <c r="W71"/>
      <c r="X71"/>
      <c r="Y71"/>
      <c r="Z71"/>
    </row>
  </sheetData>
  <mergeCells count="1">
    <mergeCell ref="B1:F1"/>
  </mergeCells>
  <conditionalFormatting sqref="AF3:AF16">
    <cfRule type="cellIs" dxfId="4" priority="1" operator="between">
      <formula>20</formula>
      <formula>58</formula>
    </cfRule>
    <cfRule type="cellIs" dxfId="3" priority="2" operator="between">
      <formula>21</formula>
      <formula>100</formula>
    </cfRule>
    <cfRule type="cellIs" dxfId="2" priority="3" operator="between">
      <formula>11</formula>
      <formula>20</formula>
    </cfRule>
    <cfRule type="cellIs" dxfId="1" priority="4" operator="between">
      <formula>6</formula>
      <formula>10</formula>
    </cfRule>
    <cfRule type="cellIs" dxfId="0" priority="5" operator="between">
      <formula>0</formula>
      <formula>5</formula>
    </cfRule>
  </conditionalFormatting>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C00000"/>
  </sheetPr>
  <dimension ref="A1:D184"/>
  <sheetViews>
    <sheetView zoomScale="90" zoomScaleNormal="90" workbookViewId="0">
      <selection activeCell="C167" sqref="C167"/>
    </sheetView>
  </sheetViews>
  <sheetFormatPr baseColWidth="10" defaultRowHeight="15" x14ac:dyDescent="0.25"/>
  <cols>
    <col min="1" max="1" width="5.5703125" style="43" bestFit="1" customWidth="1"/>
    <col min="2" max="2" width="38.7109375" style="45" bestFit="1" customWidth="1"/>
    <col min="3" max="3" width="106.42578125" style="46" customWidth="1"/>
    <col min="4" max="4" width="20.5703125" style="45" bestFit="1" customWidth="1"/>
    <col min="7" max="7" width="33.42578125" bestFit="1" customWidth="1"/>
    <col min="8" max="8" width="46.5703125" bestFit="1" customWidth="1"/>
    <col min="9" max="9" width="8" bestFit="1" customWidth="1"/>
    <col min="10" max="10" width="13" bestFit="1" customWidth="1"/>
  </cols>
  <sheetData>
    <row r="1" spans="1:4" s="3" customFormat="1" x14ac:dyDescent="0.25">
      <c r="A1" s="40"/>
      <c r="B1" s="41" t="s">
        <v>1</v>
      </c>
      <c r="C1" s="42" t="s">
        <v>336</v>
      </c>
      <c r="D1" s="41" t="s">
        <v>337</v>
      </c>
    </row>
    <row r="2" spans="1:4" hidden="1" x14ac:dyDescent="0.25">
      <c r="B2" s="49" t="s">
        <v>510</v>
      </c>
      <c r="C2" s="47"/>
      <c r="D2" s="48"/>
    </row>
    <row r="3" spans="1:4" ht="120" hidden="1" x14ac:dyDescent="0.25">
      <c r="A3" s="43">
        <v>1</v>
      </c>
      <c r="B3" s="45" t="s">
        <v>33</v>
      </c>
      <c r="C3" s="62" t="s">
        <v>507</v>
      </c>
      <c r="D3" s="45" t="s">
        <v>32</v>
      </c>
    </row>
    <row r="4" spans="1:4" hidden="1" x14ac:dyDescent="0.25">
      <c r="A4" s="43">
        <v>2</v>
      </c>
      <c r="B4" s="45" t="s">
        <v>138</v>
      </c>
      <c r="D4" s="45" t="s">
        <v>437</v>
      </c>
    </row>
    <row r="5" spans="1:4" hidden="1" x14ac:dyDescent="0.25">
      <c r="A5" s="43">
        <v>3</v>
      </c>
      <c r="B5" s="45" t="s">
        <v>74</v>
      </c>
      <c r="D5" s="45" t="s">
        <v>437</v>
      </c>
    </row>
    <row r="6" spans="1:4" hidden="1" x14ac:dyDescent="0.25"/>
    <row r="7" spans="1:4" hidden="1" x14ac:dyDescent="0.25">
      <c r="B7" s="49" t="s">
        <v>509</v>
      </c>
    </row>
    <row r="8" spans="1:4" hidden="1" x14ac:dyDescent="0.25">
      <c r="A8" s="43">
        <v>4</v>
      </c>
      <c r="B8" s="45" t="s">
        <v>508</v>
      </c>
      <c r="D8" s="45" t="s">
        <v>39</v>
      </c>
    </row>
    <row r="9" spans="1:4" hidden="1" x14ac:dyDescent="0.25">
      <c r="A9" s="43">
        <v>5</v>
      </c>
      <c r="B9" s="45" t="s">
        <v>74</v>
      </c>
      <c r="D9" s="45" t="s">
        <v>437</v>
      </c>
    </row>
    <row r="10" spans="1:4" hidden="1" x14ac:dyDescent="0.25"/>
    <row r="11" spans="1:4" hidden="1" x14ac:dyDescent="0.25">
      <c r="B11" s="49" t="s">
        <v>511</v>
      </c>
    </row>
    <row r="12" spans="1:4" hidden="1" x14ac:dyDescent="0.25">
      <c r="A12" s="43">
        <v>6</v>
      </c>
      <c r="B12" s="45" t="s">
        <v>138</v>
      </c>
      <c r="D12" s="45" t="s">
        <v>55</v>
      </c>
    </row>
    <row r="13" spans="1:4" hidden="1" x14ac:dyDescent="0.25">
      <c r="A13" s="43">
        <v>7</v>
      </c>
      <c r="B13" s="45" t="s">
        <v>72</v>
      </c>
      <c r="D13" s="45" t="s">
        <v>142</v>
      </c>
    </row>
    <row r="14" spans="1:4" hidden="1" x14ac:dyDescent="0.25">
      <c r="A14" s="43">
        <v>8</v>
      </c>
      <c r="B14" s="45" t="s">
        <v>74</v>
      </c>
      <c r="D14" s="45" t="s">
        <v>437</v>
      </c>
    </row>
    <row r="15" spans="1:4" hidden="1" x14ac:dyDescent="0.25">
      <c r="A15" s="43">
        <v>9</v>
      </c>
      <c r="B15" s="45" t="s">
        <v>138</v>
      </c>
      <c r="D15" s="45" t="s">
        <v>45</v>
      </c>
    </row>
    <row r="16" spans="1:4" hidden="1" x14ac:dyDescent="0.25">
      <c r="A16" s="43">
        <v>10</v>
      </c>
      <c r="B16" s="45" t="s">
        <v>508</v>
      </c>
      <c r="D16" s="45" t="s">
        <v>39</v>
      </c>
    </row>
    <row r="17" spans="1:4" hidden="1" x14ac:dyDescent="0.25"/>
    <row r="18" spans="1:4" hidden="1" x14ac:dyDescent="0.25">
      <c r="B18" s="49" t="s">
        <v>512</v>
      </c>
    </row>
    <row r="19" spans="1:4" hidden="1" x14ac:dyDescent="0.25">
      <c r="A19" s="43">
        <v>11</v>
      </c>
      <c r="B19" s="45" t="s">
        <v>138</v>
      </c>
      <c r="D19" s="45" t="s">
        <v>142</v>
      </c>
    </row>
    <row r="20" spans="1:4" hidden="1" x14ac:dyDescent="0.25">
      <c r="A20" s="43">
        <v>12</v>
      </c>
      <c r="B20" s="45" t="s">
        <v>138</v>
      </c>
      <c r="D20" s="45" t="s">
        <v>142</v>
      </c>
    </row>
    <row r="21" spans="1:4" hidden="1" x14ac:dyDescent="0.25">
      <c r="A21" s="43">
        <v>13</v>
      </c>
      <c r="B21" s="45" t="s">
        <v>513</v>
      </c>
      <c r="D21" s="45" t="s">
        <v>144</v>
      </c>
    </row>
    <row r="22" spans="1:4" hidden="1" x14ac:dyDescent="0.25">
      <c r="A22" s="43">
        <v>14</v>
      </c>
      <c r="B22" s="45" t="s">
        <v>74</v>
      </c>
      <c r="D22" s="45" t="s">
        <v>437</v>
      </c>
    </row>
    <row r="23" spans="1:4" hidden="1" x14ac:dyDescent="0.25"/>
    <row r="24" spans="1:4" hidden="1" x14ac:dyDescent="0.25">
      <c r="B24" s="49" t="s">
        <v>514</v>
      </c>
    </row>
    <row r="25" spans="1:4" hidden="1" x14ac:dyDescent="0.25">
      <c r="A25" s="43">
        <v>15</v>
      </c>
      <c r="B25" s="45" t="s">
        <v>74</v>
      </c>
      <c r="D25" s="45" t="s">
        <v>437</v>
      </c>
    </row>
    <row r="26" spans="1:4" hidden="1" x14ac:dyDescent="0.25">
      <c r="A26" s="43">
        <v>16</v>
      </c>
      <c r="B26" s="45" t="s">
        <v>138</v>
      </c>
      <c r="D26" s="45" t="s">
        <v>142</v>
      </c>
    </row>
    <row r="27" spans="1:4" hidden="1" x14ac:dyDescent="0.25">
      <c r="A27" s="43">
        <v>17</v>
      </c>
      <c r="B27" s="45" t="s">
        <v>74</v>
      </c>
      <c r="D27" s="45" t="s">
        <v>437</v>
      </c>
    </row>
    <row r="28" spans="1:4" hidden="1" x14ac:dyDescent="0.25">
      <c r="A28" s="43">
        <v>18</v>
      </c>
      <c r="B28" s="45" t="s">
        <v>139</v>
      </c>
      <c r="D28" s="45" t="s">
        <v>437</v>
      </c>
    </row>
    <row r="29" spans="1:4" hidden="1" x14ac:dyDescent="0.25">
      <c r="A29" s="43">
        <v>19</v>
      </c>
      <c r="B29" s="45" t="s">
        <v>515</v>
      </c>
      <c r="C29" s="46" t="s">
        <v>516</v>
      </c>
      <c r="D29" s="45" t="s">
        <v>50</v>
      </c>
    </row>
    <row r="30" spans="1:4" hidden="1" x14ac:dyDescent="0.25">
      <c r="A30" s="43">
        <v>20</v>
      </c>
      <c r="B30" s="45" t="s">
        <v>93</v>
      </c>
      <c r="D30" s="45" t="s">
        <v>437</v>
      </c>
    </row>
    <row r="31" spans="1:4" hidden="1" x14ac:dyDescent="0.25"/>
    <row r="32" spans="1:4" hidden="1" x14ac:dyDescent="0.25">
      <c r="B32" s="49" t="s">
        <v>517</v>
      </c>
    </row>
    <row r="33" spans="1:4" hidden="1" x14ac:dyDescent="0.25">
      <c r="A33" s="43">
        <v>21</v>
      </c>
      <c r="B33" s="45" t="s">
        <v>74</v>
      </c>
      <c r="D33" s="45" t="s">
        <v>437</v>
      </c>
    </row>
    <row r="34" spans="1:4" hidden="1" x14ac:dyDescent="0.25">
      <c r="A34" s="43">
        <v>22</v>
      </c>
      <c r="B34" s="45" t="s">
        <v>513</v>
      </c>
      <c r="D34" s="45" t="s">
        <v>144</v>
      </c>
    </row>
    <row r="35" spans="1:4" hidden="1" x14ac:dyDescent="0.25">
      <c r="A35" s="43">
        <v>23</v>
      </c>
      <c r="B35" s="45" t="s">
        <v>513</v>
      </c>
      <c r="D35" s="45" t="s">
        <v>144</v>
      </c>
    </row>
    <row r="36" spans="1:4" hidden="1" x14ac:dyDescent="0.25">
      <c r="A36" s="43">
        <v>24</v>
      </c>
      <c r="B36" s="45" t="s">
        <v>74</v>
      </c>
      <c r="D36" s="45" t="s">
        <v>437</v>
      </c>
    </row>
    <row r="37" spans="1:4" hidden="1" x14ac:dyDescent="0.25">
      <c r="A37" s="43">
        <v>25</v>
      </c>
      <c r="B37" s="45" t="s">
        <v>518</v>
      </c>
      <c r="D37" s="45" t="s">
        <v>173</v>
      </c>
    </row>
    <row r="38" spans="1:4" hidden="1" x14ac:dyDescent="0.25">
      <c r="A38" s="43">
        <v>26</v>
      </c>
      <c r="B38" s="45" t="s">
        <v>518</v>
      </c>
    </row>
    <row r="39" spans="1:4" hidden="1" x14ac:dyDescent="0.25">
      <c r="A39" s="43">
        <v>27</v>
      </c>
      <c r="B39" s="45" t="s">
        <v>139</v>
      </c>
      <c r="D39" s="45" t="s">
        <v>437</v>
      </c>
    </row>
    <row r="40" spans="1:4" hidden="1" x14ac:dyDescent="0.25">
      <c r="A40" s="43">
        <v>28</v>
      </c>
      <c r="B40" s="45" t="s">
        <v>518</v>
      </c>
      <c r="D40" s="45" t="s">
        <v>179</v>
      </c>
    </row>
    <row r="41" spans="1:4" hidden="1" x14ac:dyDescent="0.25"/>
    <row r="42" spans="1:4" hidden="1" x14ac:dyDescent="0.25">
      <c r="B42" s="49" t="s">
        <v>519</v>
      </c>
    </row>
    <row r="43" spans="1:4" hidden="1" x14ac:dyDescent="0.25">
      <c r="A43" s="43">
        <v>29</v>
      </c>
      <c r="B43" s="45" t="s">
        <v>74</v>
      </c>
      <c r="D43" s="45" t="s">
        <v>437</v>
      </c>
    </row>
    <row r="44" spans="1:4" x14ac:dyDescent="0.25">
      <c r="A44" s="43">
        <v>30</v>
      </c>
      <c r="B44" s="45" t="s">
        <v>229</v>
      </c>
      <c r="D44" s="45" t="s">
        <v>50</v>
      </c>
    </row>
    <row r="45" spans="1:4" hidden="1" x14ac:dyDescent="0.25">
      <c r="A45" s="43">
        <v>31</v>
      </c>
      <c r="B45" s="45" t="s">
        <v>518</v>
      </c>
    </row>
    <row r="46" spans="1:4" hidden="1" x14ac:dyDescent="0.25">
      <c r="A46" s="43">
        <v>32</v>
      </c>
      <c r="B46" s="45" t="s">
        <v>520</v>
      </c>
      <c r="D46" s="45" t="s">
        <v>521</v>
      </c>
    </row>
    <row r="47" spans="1:4" hidden="1" x14ac:dyDescent="0.25">
      <c r="A47" s="43">
        <v>33</v>
      </c>
      <c r="B47" s="45" t="s">
        <v>74</v>
      </c>
      <c r="D47" s="45" t="s">
        <v>437</v>
      </c>
    </row>
    <row r="48" spans="1:4" hidden="1" x14ac:dyDescent="0.25">
      <c r="A48" s="43">
        <v>34</v>
      </c>
      <c r="B48" s="45" t="s">
        <v>139</v>
      </c>
      <c r="D48" s="45" t="s">
        <v>437</v>
      </c>
    </row>
    <row r="49" spans="1:4" hidden="1" x14ac:dyDescent="0.25"/>
    <row r="50" spans="1:4" hidden="1" x14ac:dyDescent="0.25">
      <c r="B50" s="49" t="s">
        <v>522</v>
      </c>
    </row>
    <row r="51" spans="1:4" hidden="1" x14ac:dyDescent="0.25">
      <c r="A51" s="43">
        <v>35</v>
      </c>
      <c r="B51" s="45" t="s">
        <v>523</v>
      </c>
      <c r="C51" s="46" t="s">
        <v>524</v>
      </c>
      <c r="D51" s="45" t="s">
        <v>525</v>
      </c>
    </row>
    <row r="52" spans="1:4" hidden="1" x14ac:dyDescent="0.25">
      <c r="A52" s="43">
        <v>36</v>
      </c>
      <c r="B52" s="45" t="s">
        <v>526</v>
      </c>
      <c r="D52" s="45" t="s">
        <v>155</v>
      </c>
    </row>
    <row r="53" spans="1:4" hidden="1" x14ac:dyDescent="0.25">
      <c r="A53" s="43">
        <v>37</v>
      </c>
      <c r="B53" s="45" t="s">
        <v>74</v>
      </c>
      <c r="D53" s="45" t="s">
        <v>155</v>
      </c>
    </row>
    <row r="54" spans="1:4" hidden="1" x14ac:dyDescent="0.25">
      <c r="A54" s="43">
        <v>38</v>
      </c>
      <c r="B54" s="45" t="s">
        <v>139</v>
      </c>
      <c r="D54" s="45" t="s">
        <v>155</v>
      </c>
    </row>
    <row r="55" spans="1:4" hidden="1" x14ac:dyDescent="0.25"/>
    <row r="56" spans="1:4" hidden="1" x14ac:dyDescent="0.25">
      <c r="B56" s="49" t="s">
        <v>527</v>
      </c>
    </row>
    <row r="57" spans="1:4" hidden="1" x14ac:dyDescent="0.25">
      <c r="A57" s="43">
        <v>39</v>
      </c>
      <c r="B57" s="45" t="s">
        <v>91</v>
      </c>
      <c r="D57" s="45" t="s">
        <v>528</v>
      </c>
    </row>
    <row r="58" spans="1:4" hidden="1" x14ac:dyDescent="0.25">
      <c r="A58" s="43">
        <v>40</v>
      </c>
      <c r="B58" s="45" t="s">
        <v>513</v>
      </c>
      <c r="D58" s="45" t="s">
        <v>144</v>
      </c>
    </row>
    <row r="59" spans="1:4" hidden="1" x14ac:dyDescent="0.25">
      <c r="A59" s="43">
        <v>41</v>
      </c>
      <c r="B59" s="45" t="s">
        <v>369</v>
      </c>
      <c r="D59" s="45" t="s">
        <v>528</v>
      </c>
    </row>
    <row r="60" spans="1:4" hidden="1" x14ac:dyDescent="0.25">
      <c r="A60" s="43">
        <v>42</v>
      </c>
      <c r="B60" s="45" t="s">
        <v>369</v>
      </c>
      <c r="D60" s="45" t="s">
        <v>528</v>
      </c>
    </row>
    <row r="61" spans="1:4" hidden="1" x14ac:dyDescent="0.25">
      <c r="A61" s="43">
        <v>43</v>
      </c>
      <c r="B61" s="45" t="s">
        <v>74</v>
      </c>
      <c r="D61" s="45" t="s">
        <v>437</v>
      </c>
    </row>
    <row r="62" spans="1:4" hidden="1" x14ac:dyDescent="0.25">
      <c r="A62" s="43">
        <v>44</v>
      </c>
      <c r="B62" s="45" t="s">
        <v>513</v>
      </c>
      <c r="D62" s="45" t="s">
        <v>144</v>
      </c>
    </row>
    <row r="63" spans="1:4" hidden="1" x14ac:dyDescent="0.25">
      <c r="A63" s="43">
        <v>45</v>
      </c>
      <c r="B63" s="45" t="s">
        <v>74</v>
      </c>
      <c r="D63" s="45" t="s">
        <v>437</v>
      </c>
    </row>
    <row r="64" spans="1:4" hidden="1" x14ac:dyDescent="0.25">
      <c r="A64" s="43">
        <v>46</v>
      </c>
      <c r="B64" s="45" t="s">
        <v>529</v>
      </c>
      <c r="C64" s="46" t="s">
        <v>530</v>
      </c>
      <c r="D64" s="45" t="s">
        <v>45</v>
      </c>
    </row>
    <row r="65" spans="1:4" hidden="1" x14ac:dyDescent="0.25">
      <c r="A65" s="43">
        <v>47</v>
      </c>
      <c r="B65" s="45" t="s">
        <v>74</v>
      </c>
      <c r="D65" s="45" t="s">
        <v>437</v>
      </c>
    </row>
    <row r="66" spans="1:4" hidden="1" x14ac:dyDescent="0.25">
      <c r="A66" s="43">
        <v>48</v>
      </c>
      <c r="B66" s="45" t="s">
        <v>531</v>
      </c>
      <c r="D66" s="45" t="s">
        <v>45</v>
      </c>
    </row>
    <row r="67" spans="1:4" hidden="1" x14ac:dyDescent="0.25"/>
    <row r="68" spans="1:4" hidden="1" x14ac:dyDescent="0.25">
      <c r="B68" s="49" t="s">
        <v>532</v>
      </c>
    </row>
    <row r="69" spans="1:4" hidden="1" x14ac:dyDescent="0.25">
      <c r="A69" s="43">
        <v>49</v>
      </c>
      <c r="B69" s="45" t="s">
        <v>74</v>
      </c>
      <c r="D69" s="45" t="s">
        <v>437</v>
      </c>
    </row>
    <row r="70" spans="1:4" hidden="1" x14ac:dyDescent="0.25">
      <c r="A70" s="43">
        <v>50</v>
      </c>
      <c r="B70" s="45" t="s">
        <v>508</v>
      </c>
      <c r="D70" s="45" t="s">
        <v>39</v>
      </c>
    </row>
    <row r="71" spans="1:4" hidden="1" x14ac:dyDescent="0.25">
      <c r="A71" s="43">
        <v>51</v>
      </c>
      <c r="B71" s="45" t="s">
        <v>508</v>
      </c>
      <c r="D71" s="45" t="s">
        <v>39</v>
      </c>
    </row>
    <row r="72" spans="1:4" hidden="1" x14ac:dyDescent="0.25">
      <c r="A72" s="43">
        <v>52</v>
      </c>
      <c r="B72" s="45" t="s">
        <v>74</v>
      </c>
      <c r="D72" s="45" t="s">
        <v>533</v>
      </c>
    </row>
    <row r="73" spans="1:4" hidden="1" x14ac:dyDescent="0.25">
      <c r="A73" s="43">
        <v>53</v>
      </c>
      <c r="B73" s="45" t="s">
        <v>292</v>
      </c>
      <c r="D73" s="45" t="s">
        <v>437</v>
      </c>
    </row>
    <row r="74" spans="1:4" hidden="1" x14ac:dyDescent="0.25">
      <c r="A74" s="43">
        <v>54</v>
      </c>
      <c r="B74" s="45" t="s">
        <v>529</v>
      </c>
      <c r="C74" s="46" t="s">
        <v>534</v>
      </c>
      <c r="D74" s="45" t="s">
        <v>225</v>
      </c>
    </row>
    <row r="75" spans="1:4" hidden="1" x14ac:dyDescent="0.25">
      <c r="A75" s="43">
        <v>55</v>
      </c>
      <c r="B75" s="45" t="s">
        <v>529</v>
      </c>
      <c r="C75" s="46" t="s">
        <v>534</v>
      </c>
      <c r="D75" s="45" t="s">
        <v>225</v>
      </c>
    </row>
    <row r="76" spans="1:4" hidden="1" x14ac:dyDescent="0.25">
      <c r="A76" s="43">
        <v>56</v>
      </c>
      <c r="B76" s="45" t="s">
        <v>292</v>
      </c>
      <c r="D76" s="45" t="s">
        <v>437</v>
      </c>
    </row>
    <row r="77" spans="1:4" hidden="1" x14ac:dyDescent="0.25">
      <c r="A77" s="43">
        <v>57</v>
      </c>
      <c r="B77" s="45" t="s">
        <v>535</v>
      </c>
      <c r="C77" s="46" t="s">
        <v>536</v>
      </c>
      <c r="D77" s="45" t="s">
        <v>57</v>
      </c>
    </row>
    <row r="78" spans="1:4" hidden="1" x14ac:dyDescent="0.25">
      <c r="A78" s="43">
        <v>58</v>
      </c>
      <c r="B78" s="45" t="s">
        <v>74</v>
      </c>
      <c r="D78" s="45" t="s">
        <v>437</v>
      </c>
    </row>
    <row r="79" spans="1:4" hidden="1" x14ac:dyDescent="0.25">
      <c r="A79" s="43">
        <v>59</v>
      </c>
      <c r="B79" s="45" t="s">
        <v>529</v>
      </c>
      <c r="C79" s="46" t="s">
        <v>534</v>
      </c>
      <c r="D79" s="45" t="s">
        <v>225</v>
      </c>
    </row>
    <row r="80" spans="1:4" hidden="1" x14ac:dyDescent="0.25">
      <c r="A80" s="43">
        <v>60</v>
      </c>
      <c r="B80" s="45" t="s">
        <v>74</v>
      </c>
      <c r="D80" s="45" t="s">
        <v>437</v>
      </c>
    </row>
    <row r="81" spans="1:4" hidden="1" x14ac:dyDescent="0.25"/>
    <row r="82" spans="1:4" hidden="1" x14ac:dyDescent="0.25">
      <c r="B82" s="49" t="s">
        <v>537</v>
      </c>
    </row>
    <row r="83" spans="1:4" hidden="1" x14ac:dyDescent="0.25">
      <c r="A83" s="43">
        <v>61</v>
      </c>
      <c r="B83" s="45" t="s">
        <v>139</v>
      </c>
      <c r="D83" s="45" t="s">
        <v>142</v>
      </c>
    </row>
    <row r="84" spans="1:4" hidden="1" x14ac:dyDescent="0.25">
      <c r="A84" s="43">
        <v>62</v>
      </c>
      <c r="B84" s="45" t="s">
        <v>74</v>
      </c>
      <c r="D84" s="45" t="s">
        <v>437</v>
      </c>
    </row>
    <row r="85" spans="1:4" ht="120" hidden="1" x14ac:dyDescent="0.25">
      <c r="A85" s="43">
        <v>63</v>
      </c>
      <c r="B85" s="45" t="s">
        <v>539</v>
      </c>
      <c r="C85" s="46" t="s">
        <v>538</v>
      </c>
      <c r="D85" s="45" t="s">
        <v>149</v>
      </c>
    </row>
    <row r="86" spans="1:4" hidden="1" x14ac:dyDescent="0.25"/>
    <row r="87" spans="1:4" hidden="1" x14ac:dyDescent="0.25">
      <c r="B87" s="49" t="s">
        <v>540</v>
      </c>
    </row>
    <row r="88" spans="1:4" hidden="1" x14ac:dyDescent="0.25">
      <c r="A88" s="43">
        <v>64</v>
      </c>
      <c r="B88" s="45" t="s">
        <v>139</v>
      </c>
      <c r="D88" s="45" t="s">
        <v>142</v>
      </c>
    </row>
    <row r="89" spans="1:4" hidden="1" x14ac:dyDescent="0.25">
      <c r="A89" s="43">
        <v>65</v>
      </c>
      <c r="B89" s="45" t="s">
        <v>139</v>
      </c>
      <c r="D89" s="45" t="s">
        <v>142</v>
      </c>
    </row>
    <row r="90" spans="1:4" hidden="1" x14ac:dyDescent="0.25">
      <c r="A90" s="43">
        <v>66</v>
      </c>
      <c r="B90" s="45" t="s">
        <v>74</v>
      </c>
      <c r="D90" s="45" t="s">
        <v>437</v>
      </c>
    </row>
    <row r="91" spans="1:4" hidden="1" x14ac:dyDescent="0.25">
      <c r="A91" s="43">
        <v>67</v>
      </c>
      <c r="B91" s="45" t="s">
        <v>26</v>
      </c>
      <c r="D91" s="45" t="s">
        <v>437</v>
      </c>
    </row>
    <row r="92" spans="1:4" hidden="1" x14ac:dyDescent="0.25">
      <c r="A92" s="43">
        <v>68</v>
      </c>
      <c r="B92" s="45" t="s">
        <v>139</v>
      </c>
      <c r="D92" s="45" t="s">
        <v>142</v>
      </c>
    </row>
    <row r="93" spans="1:4" hidden="1" x14ac:dyDescent="0.25">
      <c r="A93" s="43">
        <v>69</v>
      </c>
      <c r="B93" s="45" t="s">
        <v>26</v>
      </c>
      <c r="D93" s="45" t="s">
        <v>437</v>
      </c>
    </row>
    <row r="94" spans="1:4" ht="180" hidden="1" x14ac:dyDescent="0.25">
      <c r="A94" s="43">
        <v>70</v>
      </c>
      <c r="B94" s="45" t="s">
        <v>48</v>
      </c>
      <c r="C94" s="46" t="s">
        <v>541</v>
      </c>
      <c r="D94" s="45" t="s">
        <v>146</v>
      </c>
    </row>
    <row r="95" spans="1:4" hidden="1" x14ac:dyDescent="0.25"/>
    <row r="96" spans="1:4" hidden="1" x14ac:dyDescent="0.25">
      <c r="B96" s="49" t="s">
        <v>542</v>
      </c>
    </row>
    <row r="97" spans="1:4" hidden="1" x14ac:dyDescent="0.25">
      <c r="A97" s="43">
        <v>71</v>
      </c>
      <c r="B97" s="45" t="s">
        <v>231</v>
      </c>
      <c r="D97" s="45" t="s">
        <v>142</v>
      </c>
    </row>
    <row r="98" spans="1:4" hidden="1" x14ac:dyDescent="0.25">
      <c r="A98" s="43">
        <v>72</v>
      </c>
      <c r="B98" s="45" t="s">
        <v>74</v>
      </c>
      <c r="D98" s="45" t="s">
        <v>437</v>
      </c>
    </row>
    <row r="99" spans="1:4" hidden="1" x14ac:dyDescent="0.25"/>
    <row r="100" spans="1:4" hidden="1" x14ac:dyDescent="0.25">
      <c r="B100" s="49" t="s">
        <v>543</v>
      </c>
    </row>
    <row r="101" spans="1:4" hidden="1" x14ac:dyDescent="0.25">
      <c r="A101" s="43">
        <v>73</v>
      </c>
      <c r="B101" s="45" t="s">
        <v>508</v>
      </c>
      <c r="D101" s="45" t="s">
        <v>39</v>
      </c>
    </row>
    <row r="102" spans="1:4" hidden="1" x14ac:dyDescent="0.25">
      <c r="A102" s="43">
        <v>74</v>
      </c>
      <c r="B102" s="45" t="s">
        <v>139</v>
      </c>
      <c r="D102" s="45" t="s">
        <v>142</v>
      </c>
    </row>
    <row r="103" spans="1:4" hidden="1" x14ac:dyDescent="0.25">
      <c r="A103" s="43">
        <v>75</v>
      </c>
      <c r="B103" s="45" t="s">
        <v>139</v>
      </c>
      <c r="D103" s="45" t="s">
        <v>142</v>
      </c>
    </row>
    <row r="104" spans="1:4" ht="180" hidden="1" x14ac:dyDescent="0.25">
      <c r="A104" s="43">
        <v>76</v>
      </c>
      <c r="B104" s="45" t="s">
        <v>90</v>
      </c>
      <c r="C104" s="46" t="s">
        <v>544</v>
      </c>
      <c r="D104" s="45" t="s">
        <v>154</v>
      </c>
    </row>
    <row r="105" spans="1:4" hidden="1" x14ac:dyDescent="0.25">
      <c r="A105" s="43">
        <v>77</v>
      </c>
      <c r="B105" s="45" t="s">
        <v>93</v>
      </c>
      <c r="C105" s="46" t="s">
        <v>545</v>
      </c>
      <c r="D105" s="45" t="s">
        <v>55</v>
      </c>
    </row>
    <row r="106" spans="1:4" hidden="1" x14ac:dyDescent="0.25">
      <c r="A106" s="43">
        <v>78</v>
      </c>
      <c r="B106" s="45" t="s">
        <v>139</v>
      </c>
      <c r="D106" s="45" t="s">
        <v>142</v>
      </c>
    </row>
    <row r="107" spans="1:4" hidden="1" x14ac:dyDescent="0.25"/>
    <row r="108" spans="1:4" hidden="1" x14ac:dyDescent="0.25">
      <c r="B108" s="49" t="s">
        <v>546</v>
      </c>
    </row>
    <row r="109" spans="1:4" hidden="1" x14ac:dyDescent="0.25">
      <c r="A109" s="43">
        <v>79</v>
      </c>
      <c r="B109" s="45" t="s">
        <v>513</v>
      </c>
      <c r="D109" s="45" t="s">
        <v>144</v>
      </c>
    </row>
    <row r="110" spans="1:4" hidden="1" x14ac:dyDescent="0.25">
      <c r="A110" s="43">
        <v>80</v>
      </c>
      <c r="B110" s="45" t="s">
        <v>74</v>
      </c>
      <c r="D110" s="45" t="s">
        <v>437</v>
      </c>
    </row>
    <row r="111" spans="1:4" hidden="1" x14ac:dyDescent="0.25">
      <c r="A111" s="43">
        <v>81</v>
      </c>
      <c r="B111" s="45" t="s">
        <v>513</v>
      </c>
      <c r="D111" s="45" t="s">
        <v>144</v>
      </c>
    </row>
    <row r="112" spans="1:4" ht="30" hidden="1" x14ac:dyDescent="0.25">
      <c r="A112" s="43">
        <v>82</v>
      </c>
      <c r="B112" s="45" t="s">
        <v>122</v>
      </c>
      <c r="C112" s="46" t="s">
        <v>547</v>
      </c>
      <c r="D112" s="45" t="s">
        <v>142</v>
      </c>
    </row>
    <row r="113" spans="1:4" hidden="1" x14ac:dyDescent="0.25">
      <c r="A113" s="43">
        <v>83</v>
      </c>
      <c r="B113" s="45" t="s">
        <v>548</v>
      </c>
      <c r="C113" s="46" t="s">
        <v>549</v>
      </c>
      <c r="D113" s="45" t="s">
        <v>56</v>
      </c>
    </row>
    <row r="114" spans="1:4" hidden="1" x14ac:dyDescent="0.25"/>
    <row r="115" spans="1:4" hidden="1" x14ac:dyDescent="0.25">
      <c r="B115" s="49" t="s">
        <v>550</v>
      </c>
    </row>
    <row r="116" spans="1:4" hidden="1" x14ac:dyDescent="0.25">
      <c r="A116" s="43">
        <v>84</v>
      </c>
      <c r="B116" s="45" t="s">
        <v>513</v>
      </c>
      <c r="D116" s="45" t="s">
        <v>144</v>
      </c>
    </row>
    <row r="117" spans="1:4" hidden="1" x14ac:dyDescent="0.25"/>
    <row r="118" spans="1:4" hidden="1" x14ac:dyDescent="0.25">
      <c r="B118" s="49" t="s">
        <v>551</v>
      </c>
    </row>
    <row r="119" spans="1:4" hidden="1" x14ac:dyDescent="0.25">
      <c r="A119" s="43">
        <v>85</v>
      </c>
      <c r="B119" s="45" t="s">
        <v>138</v>
      </c>
      <c r="D119" s="45" t="s">
        <v>142</v>
      </c>
    </row>
    <row r="120" spans="1:4" ht="90" hidden="1" x14ac:dyDescent="0.25">
      <c r="A120" s="43">
        <v>86</v>
      </c>
      <c r="B120" s="45" t="s">
        <v>553</v>
      </c>
      <c r="C120" s="46" t="s">
        <v>552</v>
      </c>
      <c r="D120" s="45" t="s">
        <v>149</v>
      </c>
    </row>
    <row r="121" spans="1:4" ht="45" hidden="1" x14ac:dyDescent="0.25">
      <c r="A121" s="43">
        <v>87</v>
      </c>
      <c r="B121" s="45" t="s">
        <v>553</v>
      </c>
      <c r="C121" s="46" t="s">
        <v>554</v>
      </c>
      <c r="D121" s="45" t="s">
        <v>149</v>
      </c>
    </row>
    <row r="122" spans="1:4" ht="90" hidden="1" x14ac:dyDescent="0.25">
      <c r="A122" s="43">
        <v>88</v>
      </c>
      <c r="B122" s="45" t="s">
        <v>553</v>
      </c>
      <c r="C122" s="46" t="s">
        <v>555</v>
      </c>
    </row>
    <row r="123" spans="1:4" hidden="1" x14ac:dyDescent="0.25">
      <c r="A123" s="43">
        <v>89</v>
      </c>
      <c r="B123" s="45" t="s">
        <v>231</v>
      </c>
      <c r="D123" s="45" t="s">
        <v>142</v>
      </c>
    </row>
    <row r="124" spans="1:4" hidden="1" x14ac:dyDescent="0.25">
      <c r="A124" s="43">
        <v>90</v>
      </c>
      <c r="B124" s="45" t="s">
        <v>513</v>
      </c>
      <c r="D124" s="45" t="s">
        <v>144</v>
      </c>
    </row>
    <row r="125" spans="1:4" hidden="1" x14ac:dyDescent="0.25">
      <c r="A125" s="43">
        <v>91</v>
      </c>
      <c r="B125" s="45" t="s">
        <v>74</v>
      </c>
      <c r="D125" s="45" t="s">
        <v>437</v>
      </c>
    </row>
    <row r="126" spans="1:4" hidden="1" x14ac:dyDescent="0.25"/>
    <row r="127" spans="1:4" hidden="1" x14ac:dyDescent="0.25">
      <c r="B127" s="49" t="s">
        <v>556</v>
      </c>
    </row>
    <row r="128" spans="1:4" hidden="1" x14ac:dyDescent="0.25">
      <c r="A128" s="43">
        <v>92</v>
      </c>
      <c r="B128" s="45" t="s">
        <v>138</v>
      </c>
      <c r="D128" s="45" t="s">
        <v>142</v>
      </c>
    </row>
    <row r="129" spans="1:4" hidden="1" x14ac:dyDescent="0.25">
      <c r="A129" s="43">
        <v>93</v>
      </c>
      <c r="B129" s="45" t="s">
        <v>508</v>
      </c>
      <c r="D129" s="45" t="s">
        <v>39</v>
      </c>
    </row>
    <row r="130" spans="1:4" hidden="1" x14ac:dyDescent="0.25"/>
    <row r="131" spans="1:4" hidden="1" x14ac:dyDescent="0.25">
      <c r="B131" s="49" t="s">
        <v>557</v>
      </c>
    </row>
    <row r="132" spans="1:4" hidden="1" x14ac:dyDescent="0.25">
      <c r="A132" s="43">
        <v>94</v>
      </c>
      <c r="B132" s="45" t="s">
        <v>513</v>
      </c>
      <c r="D132" s="45" t="s">
        <v>144</v>
      </c>
    </row>
    <row r="133" spans="1:4" hidden="1" x14ac:dyDescent="0.25">
      <c r="A133" s="43">
        <v>95</v>
      </c>
      <c r="B133" s="45" t="s">
        <v>508</v>
      </c>
      <c r="D133" s="45" t="s">
        <v>39</v>
      </c>
    </row>
    <row r="134" spans="1:4" hidden="1" x14ac:dyDescent="0.25">
      <c r="A134" s="43">
        <v>96</v>
      </c>
      <c r="B134" s="45" t="s">
        <v>513</v>
      </c>
      <c r="D134" s="45" t="s">
        <v>144</v>
      </c>
    </row>
    <row r="135" spans="1:4" hidden="1" x14ac:dyDescent="0.25"/>
    <row r="136" spans="1:4" hidden="1" x14ac:dyDescent="0.25">
      <c r="B136" s="49" t="s">
        <v>558</v>
      </c>
    </row>
    <row r="137" spans="1:4" hidden="1" x14ac:dyDescent="0.25">
      <c r="A137" s="43">
        <v>97</v>
      </c>
      <c r="B137" s="45" t="s">
        <v>74</v>
      </c>
      <c r="D137" s="45" t="s">
        <v>437</v>
      </c>
    </row>
    <row r="138" spans="1:4" hidden="1" x14ac:dyDescent="0.25">
      <c r="A138" s="43">
        <v>98</v>
      </c>
      <c r="B138" s="45" t="s">
        <v>513</v>
      </c>
      <c r="D138" s="45" t="s">
        <v>144</v>
      </c>
    </row>
    <row r="139" spans="1:4" hidden="1" x14ac:dyDescent="0.25"/>
    <row r="140" spans="1:4" hidden="1" x14ac:dyDescent="0.25">
      <c r="B140" s="49" t="s">
        <v>565</v>
      </c>
    </row>
    <row r="141" spans="1:4" hidden="1" x14ac:dyDescent="0.25">
      <c r="A141" s="43">
        <v>99</v>
      </c>
      <c r="B141" s="45" t="s">
        <v>508</v>
      </c>
      <c r="D141" s="45" t="s">
        <v>39</v>
      </c>
    </row>
    <row r="142" spans="1:4" hidden="1" x14ac:dyDescent="0.25">
      <c r="A142" s="43">
        <v>100</v>
      </c>
      <c r="B142" s="45" t="s">
        <v>508</v>
      </c>
      <c r="D142" s="45" t="s">
        <v>39</v>
      </c>
    </row>
    <row r="143" spans="1:4" hidden="1" x14ac:dyDescent="0.25"/>
    <row r="144" spans="1:4" hidden="1" x14ac:dyDescent="0.25">
      <c r="B144" s="49" t="s">
        <v>566</v>
      </c>
    </row>
    <row r="145" spans="1:4" hidden="1" x14ac:dyDescent="0.25">
      <c r="A145" s="43">
        <v>101</v>
      </c>
      <c r="B145" s="45" t="s">
        <v>138</v>
      </c>
      <c r="D145" s="45" t="s">
        <v>142</v>
      </c>
    </row>
    <row r="146" spans="1:4" hidden="1" x14ac:dyDescent="0.25">
      <c r="A146" s="43">
        <v>102</v>
      </c>
      <c r="B146" s="45" t="s">
        <v>231</v>
      </c>
      <c r="D146" s="45" t="s">
        <v>142</v>
      </c>
    </row>
    <row r="147" spans="1:4" hidden="1" x14ac:dyDescent="0.25"/>
    <row r="148" spans="1:4" hidden="1" x14ac:dyDescent="0.25">
      <c r="B148" s="49" t="s">
        <v>567</v>
      </c>
    </row>
    <row r="149" spans="1:4" hidden="1" x14ac:dyDescent="0.25">
      <c r="A149" s="43">
        <v>103</v>
      </c>
      <c r="B149" s="45" t="s">
        <v>138</v>
      </c>
      <c r="D149" s="45" t="s">
        <v>142</v>
      </c>
    </row>
    <row r="150" spans="1:4" hidden="1" x14ac:dyDescent="0.25">
      <c r="A150" s="43">
        <v>104</v>
      </c>
      <c r="B150" s="45" t="s">
        <v>138</v>
      </c>
      <c r="D150" s="45" t="s">
        <v>142</v>
      </c>
    </row>
    <row r="151" spans="1:4" hidden="1" x14ac:dyDescent="0.25">
      <c r="A151" s="43">
        <v>105</v>
      </c>
      <c r="B151" s="45" t="s">
        <v>513</v>
      </c>
      <c r="D151" s="45" t="s">
        <v>144</v>
      </c>
    </row>
    <row r="152" spans="1:4" hidden="1" x14ac:dyDescent="0.25"/>
    <row r="153" spans="1:4" hidden="1" x14ac:dyDescent="0.25">
      <c r="B153" s="49" t="s">
        <v>568</v>
      </c>
    </row>
    <row r="154" spans="1:4" hidden="1" x14ac:dyDescent="0.25">
      <c r="A154" s="43">
        <v>106</v>
      </c>
      <c r="B154" s="45" t="s">
        <v>508</v>
      </c>
      <c r="D154" s="45" t="s">
        <v>39</v>
      </c>
    </row>
    <row r="155" spans="1:4" hidden="1" x14ac:dyDescent="0.25">
      <c r="A155" s="43">
        <v>107</v>
      </c>
      <c r="B155" s="45" t="s">
        <v>231</v>
      </c>
      <c r="D155" s="45" t="s">
        <v>142</v>
      </c>
    </row>
    <row r="156" spans="1:4" hidden="1" x14ac:dyDescent="0.25">
      <c r="A156" s="43">
        <v>108</v>
      </c>
      <c r="B156" s="45" t="s">
        <v>231</v>
      </c>
      <c r="D156" s="45" t="s">
        <v>142</v>
      </c>
    </row>
    <row r="157" spans="1:4" hidden="1" x14ac:dyDescent="0.25">
      <c r="A157" s="43">
        <v>109</v>
      </c>
      <c r="B157" s="45" t="s">
        <v>231</v>
      </c>
      <c r="D157" s="45" t="s">
        <v>142</v>
      </c>
    </row>
    <row r="158" spans="1:4" hidden="1" x14ac:dyDescent="0.25">
      <c r="A158" s="43">
        <v>110</v>
      </c>
      <c r="B158" s="45" t="s">
        <v>74</v>
      </c>
      <c r="D158" s="45" t="s">
        <v>437</v>
      </c>
    </row>
    <row r="159" spans="1:4" hidden="1" x14ac:dyDescent="0.25">
      <c r="A159" s="43">
        <v>111</v>
      </c>
      <c r="B159" s="45" t="s">
        <v>231</v>
      </c>
      <c r="D159" s="45" t="s">
        <v>142</v>
      </c>
    </row>
    <row r="160" spans="1:4" hidden="1" x14ac:dyDescent="0.25">
      <c r="A160" s="43">
        <v>112</v>
      </c>
      <c r="B160" s="45" t="s">
        <v>569</v>
      </c>
      <c r="D160" s="45" t="s">
        <v>142</v>
      </c>
    </row>
    <row r="161" spans="2:4" hidden="1" x14ac:dyDescent="0.25"/>
    <row r="162" spans="2:4" hidden="1" x14ac:dyDescent="0.25">
      <c r="B162" s="49" t="s">
        <v>570</v>
      </c>
    </row>
    <row r="163" spans="2:4" hidden="1" x14ac:dyDescent="0.25">
      <c r="B163" s="45" t="s">
        <v>74</v>
      </c>
      <c r="D163" s="45" t="s">
        <v>437</v>
      </c>
    </row>
    <row r="164" spans="2:4" hidden="1" x14ac:dyDescent="0.25">
      <c r="B164" s="45" t="s">
        <v>571</v>
      </c>
      <c r="D164" s="45" t="s">
        <v>437</v>
      </c>
    </row>
    <row r="165" spans="2:4" ht="165" hidden="1" x14ac:dyDescent="0.25">
      <c r="B165" s="45" t="s">
        <v>92</v>
      </c>
      <c r="C165" s="46" t="s">
        <v>572</v>
      </c>
      <c r="D165" s="45" t="s">
        <v>146</v>
      </c>
    </row>
    <row r="166" spans="2:4" hidden="1" x14ac:dyDescent="0.25">
      <c r="B166" s="45" t="s">
        <v>513</v>
      </c>
      <c r="D166" s="45" t="s">
        <v>144</v>
      </c>
    </row>
    <row r="167" spans="2:4" ht="360" hidden="1" x14ac:dyDescent="0.25">
      <c r="B167" s="45" t="s">
        <v>574</v>
      </c>
      <c r="C167" s="46" t="s">
        <v>573</v>
      </c>
      <c r="D167" s="45" t="s">
        <v>50</v>
      </c>
    </row>
    <row r="168" spans="2:4" hidden="1" x14ac:dyDescent="0.25"/>
    <row r="169" spans="2:4" hidden="1" x14ac:dyDescent="0.25">
      <c r="B169" s="49" t="s">
        <v>575</v>
      </c>
    </row>
    <row r="170" spans="2:4" ht="45" hidden="1" x14ac:dyDescent="0.25">
      <c r="B170" s="45" t="s">
        <v>92</v>
      </c>
      <c r="C170" s="46" t="s">
        <v>576</v>
      </c>
      <c r="D170" s="45" t="s">
        <v>142</v>
      </c>
    </row>
    <row r="171" spans="2:4" hidden="1" x14ac:dyDescent="0.25">
      <c r="B171" s="45" t="s">
        <v>571</v>
      </c>
      <c r="D171" s="45" t="s">
        <v>437</v>
      </c>
    </row>
    <row r="172" spans="2:4" hidden="1" x14ac:dyDescent="0.25">
      <c r="B172" s="45" t="s">
        <v>513</v>
      </c>
      <c r="D172" s="45" t="s">
        <v>144</v>
      </c>
    </row>
    <row r="173" spans="2:4" ht="45" hidden="1" x14ac:dyDescent="0.25">
      <c r="B173" s="45" t="s">
        <v>60</v>
      </c>
      <c r="C173" s="46" t="s">
        <v>577</v>
      </c>
      <c r="D173" s="45" t="s">
        <v>149</v>
      </c>
    </row>
    <row r="174" spans="2:4" ht="210" hidden="1" x14ac:dyDescent="0.25">
      <c r="B174" s="45" t="s">
        <v>60</v>
      </c>
      <c r="C174" s="46" t="s">
        <v>579</v>
      </c>
      <c r="D174" s="45" t="s">
        <v>578</v>
      </c>
    </row>
    <row r="175" spans="2:4" hidden="1" x14ac:dyDescent="0.25">
      <c r="B175" s="45" t="s">
        <v>33</v>
      </c>
      <c r="C175" s="46" t="s">
        <v>580</v>
      </c>
      <c r="D175" s="45" t="s">
        <v>50</v>
      </c>
    </row>
    <row r="176" spans="2:4" hidden="1" x14ac:dyDescent="0.25"/>
    <row r="177" spans="2:4" hidden="1" x14ac:dyDescent="0.25">
      <c r="B177" s="49" t="s">
        <v>581</v>
      </c>
    </row>
    <row r="178" spans="2:4" hidden="1" x14ac:dyDescent="0.25">
      <c r="B178" s="45" t="s">
        <v>513</v>
      </c>
      <c r="D178" s="45" t="s">
        <v>144</v>
      </c>
    </row>
    <row r="179" spans="2:4" hidden="1" x14ac:dyDescent="0.25">
      <c r="B179" s="45" t="s">
        <v>138</v>
      </c>
      <c r="D179" s="45" t="s">
        <v>142</v>
      </c>
    </row>
    <row r="180" spans="2:4" hidden="1" x14ac:dyDescent="0.25">
      <c r="B180" s="45" t="s">
        <v>138</v>
      </c>
      <c r="D180" s="45" t="s">
        <v>142</v>
      </c>
    </row>
    <row r="181" spans="2:4" hidden="1" x14ac:dyDescent="0.25">
      <c r="B181" s="45" t="s">
        <v>74</v>
      </c>
      <c r="D181" s="45" t="s">
        <v>437</v>
      </c>
    </row>
    <row r="182" spans="2:4" hidden="1" x14ac:dyDescent="0.25">
      <c r="B182" s="45" t="s">
        <v>138</v>
      </c>
      <c r="D182" s="45" t="s">
        <v>142</v>
      </c>
    </row>
    <row r="183" spans="2:4" hidden="1" x14ac:dyDescent="0.25">
      <c r="B183" s="45" t="s">
        <v>60</v>
      </c>
      <c r="C183" s="46" t="s">
        <v>582</v>
      </c>
      <c r="D183" s="45" t="s">
        <v>149</v>
      </c>
    </row>
    <row r="184" spans="2:4" hidden="1" x14ac:dyDescent="0.25">
      <c r="B184" s="45" t="s">
        <v>74</v>
      </c>
      <c r="D184" s="45" t="s">
        <v>437</v>
      </c>
    </row>
  </sheetData>
  <autoFilter ref="A1:D184">
    <filterColumn colId="1">
      <filters>
        <filter val="Queja - Tarjeta VIP"/>
      </filters>
    </filterColumn>
  </autoFilter>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Z60"/>
  <sheetViews>
    <sheetView topLeftCell="T1" workbookViewId="0">
      <selection activeCell="AG30" sqref="AG30"/>
    </sheetView>
  </sheetViews>
  <sheetFormatPr baseColWidth="10" defaultRowHeight="15" x14ac:dyDescent="0.25"/>
  <cols>
    <col min="2" max="3" width="13.28515625" bestFit="1" customWidth="1"/>
    <col min="4" max="4" width="9.42578125" customWidth="1"/>
    <col min="5" max="5" width="11.5703125" bestFit="1" customWidth="1"/>
    <col min="9" max="9" width="22.85546875" bestFit="1" customWidth="1"/>
    <col min="10" max="10" width="9.42578125" bestFit="1" customWidth="1"/>
    <col min="11" max="12" width="4.5703125" customWidth="1"/>
    <col min="14" max="14" width="13.28515625" bestFit="1" customWidth="1"/>
    <col min="16" max="16" width="10.7109375" bestFit="1" customWidth="1"/>
    <col min="17" max="17" width="8.42578125" bestFit="1" customWidth="1"/>
    <col min="21" max="21" width="6.7109375" bestFit="1" customWidth="1"/>
    <col min="22" max="22" width="23.7109375" bestFit="1" customWidth="1"/>
    <col min="23" max="23" width="6.140625" customWidth="1"/>
    <col min="24" max="24" width="5.85546875" customWidth="1"/>
    <col min="25" max="25" width="5.140625" bestFit="1" customWidth="1"/>
    <col min="26" max="26" width="5.5703125" bestFit="1" customWidth="1"/>
    <col min="28" max="28" width="12.28515625" bestFit="1" customWidth="1"/>
    <col min="29" max="29" width="12.140625" bestFit="1" customWidth="1"/>
    <col min="30" max="30" width="8.85546875" customWidth="1"/>
    <col min="31" max="31" width="10.7109375" bestFit="1" customWidth="1"/>
    <col min="33" max="33" width="10.140625" bestFit="1" customWidth="1"/>
  </cols>
  <sheetData>
    <row r="1" spans="2:26" x14ac:dyDescent="0.25">
      <c r="B1" s="135" t="s">
        <v>453</v>
      </c>
      <c r="C1" s="135"/>
      <c r="D1" s="135"/>
      <c r="E1" s="135"/>
      <c r="F1" s="135"/>
      <c r="J1" s="3"/>
      <c r="K1" s="65" t="s">
        <v>324</v>
      </c>
      <c r="L1" s="66" t="s">
        <v>325</v>
      </c>
      <c r="P1" s="7" t="s">
        <v>324</v>
      </c>
      <c r="Q1" s="66" t="s">
        <v>325</v>
      </c>
      <c r="R1" s="7" t="s">
        <v>326</v>
      </c>
      <c r="W1" s="7" t="s">
        <v>324</v>
      </c>
      <c r="X1" s="66" t="s">
        <v>325</v>
      </c>
      <c r="Y1" s="31" t="s">
        <v>326</v>
      </c>
      <c r="Z1" s="4"/>
    </row>
    <row r="2" spans="2:26" x14ac:dyDescent="0.25">
      <c r="B2" s="5" t="s">
        <v>78</v>
      </c>
      <c r="C2" s="5" t="s">
        <v>28</v>
      </c>
      <c r="D2" s="5" t="s">
        <v>80</v>
      </c>
      <c r="E2" s="5" t="s">
        <v>122</v>
      </c>
      <c r="F2" s="6"/>
      <c r="H2" s="11" t="s">
        <v>111</v>
      </c>
      <c r="I2" s="6" t="s">
        <v>118</v>
      </c>
      <c r="J2" s="119">
        <f>+K2/K11</f>
        <v>0.45945945945945948</v>
      </c>
      <c r="K2" s="7">
        <v>34</v>
      </c>
      <c r="L2" s="66">
        <v>59</v>
      </c>
      <c r="N2" s="10" t="s">
        <v>120</v>
      </c>
      <c r="O2" s="6" t="s">
        <v>320</v>
      </c>
      <c r="P2" s="7">
        <v>0</v>
      </c>
      <c r="Q2" s="66">
        <v>0</v>
      </c>
      <c r="R2" s="7">
        <f>+Q2+P2</f>
        <v>0</v>
      </c>
      <c r="S2" s="8" t="e">
        <f>P2/P4</f>
        <v>#DIV/0!</v>
      </c>
      <c r="U2" s="11" t="s">
        <v>80</v>
      </c>
      <c r="V2" s="15" t="s">
        <v>131</v>
      </c>
      <c r="W2" s="20">
        <v>5</v>
      </c>
      <c r="X2" s="20">
        <v>1</v>
      </c>
      <c r="Y2" s="20">
        <f t="shared" ref="Y2:Y7" si="0">+X2+W2</f>
        <v>6</v>
      </c>
      <c r="Z2" s="126">
        <f>+Y2/Y8</f>
        <v>0.23076923076923078</v>
      </c>
    </row>
    <row r="3" spans="2:26" x14ac:dyDescent="0.25">
      <c r="B3" s="7">
        <v>74</v>
      </c>
      <c r="C3" s="7">
        <v>12</v>
      </c>
      <c r="D3" s="7">
        <v>23</v>
      </c>
      <c r="E3" s="7">
        <v>0</v>
      </c>
      <c r="F3" s="5">
        <f>SUM(B3:E3)</f>
        <v>109</v>
      </c>
      <c r="H3" s="17"/>
      <c r="I3" s="15" t="s">
        <v>135</v>
      </c>
      <c r="J3" s="119">
        <f>+K3/K11</f>
        <v>0.17567567567567569</v>
      </c>
      <c r="K3" s="30">
        <v>13</v>
      </c>
      <c r="L3" s="66">
        <v>13</v>
      </c>
      <c r="N3" s="17"/>
      <c r="O3" s="6" t="s">
        <v>122</v>
      </c>
      <c r="P3" s="7">
        <v>0</v>
      </c>
      <c r="Q3" s="66">
        <v>0</v>
      </c>
      <c r="R3" s="7">
        <f>+P3+Q3</f>
        <v>0</v>
      </c>
      <c r="S3" s="8" t="e">
        <f>P3/P4</f>
        <v>#DIV/0!</v>
      </c>
      <c r="U3" s="17"/>
      <c r="V3" s="15" t="s">
        <v>123</v>
      </c>
      <c r="W3" s="20">
        <v>2</v>
      </c>
      <c r="X3" s="20">
        <v>1</v>
      </c>
      <c r="Y3" s="20">
        <f>+X3+W3</f>
        <v>3</v>
      </c>
      <c r="Z3" s="126">
        <f>+Y3/Y8</f>
        <v>0.11538461538461539</v>
      </c>
    </row>
    <row r="4" spans="2:26" x14ac:dyDescent="0.25">
      <c r="B4" s="8">
        <f>B3/F3</f>
        <v>0.67889908256880738</v>
      </c>
      <c r="C4" s="8">
        <f>C3/F3</f>
        <v>0.11009174311926606</v>
      </c>
      <c r="D4" s="8">
        <f>D3/F3</f>
        <v>0.21100917431192662</v>
      </c>
      <c r="E4" s="8">
        <f>E3/F3</f>
        <v>0</v>
      </c>
      <c r="F4" s="9">
        <f>SUM(B4:E4)</f>
        <v>1</v>
      </c>
      <c r="H4" s="17"/>
      <c r="I4" s="15" t="s">
        <v>134</v>
      </c>
      <c r="J4" s="64">
        <f>+K4/K11</f>
        <v>1.3513513513513514E-2</v>
      </c>
      <c r="K4" s="7">
        <v>1</v>
      </c>
      <c r="L4" s="66">
        <v>1</v>
      </c>
      <c r="N4" s="17"/>
      <c r="O4" s="12" t="s">
        <v>121</v>
      </c>
      <c r="P4" s="13">
        <f>SUM(P2:P3)</f>
        <v>0</v>
      </c>
      <c r="Q4" s="27">
        <f>SUM(Q2:Q3)</f>
        <v>0</v>
      </c>
      <c r="R4" s="13">
        <f>SUM(R2:R3)</f>
        <v>0</v>
      </c>
      <c r="S4" s="14" t="e">
        <f>SUM(S2:S3)</f>
        <v>#DIV/0!</v>
      </c>
      <c r="U4" s="17"/>
      <c r="V4" s="15" t="s">
        <v>130</v>
      </c>
      <c r="W4" s="20">
        <v>1</v>
      </c>
      <c r="X4" s="20">
        <v>1</v>
      </c>
      <c r="Y4" s="20">
        <f t="shared" si="0"/>
        <v>2</v>
      </c>
      <c r="Z4" s="126">
        <f>+Y4/Y8</f>
        <v>7.6923076923076927E-2</v>
      </c>
    </row>
    <row r="5" spans="2:26" x14ac:dyDescent="0.25">
      <c r="H5" s="17"/>
      <c r="I5" s="6" t="s">
        <v>192</v>
      </c>
      <c r="J5" s="64">
        <f>+K5/K11</f>
        <v>0.10810810810810811</v>
      </c>
      <c r="K5" s="19">
        <v>8</v>
      </c>
      <c r="L5" s="66">
        <v>2</v>
      </c>
      <c r="U5" s="17"/>
      <c r="V5" s="15" t="s">
        <v>564</v>
      </c>
      <c r="W5" s="20">
        <v>5</v>
      </c>
      <c r="X5" s="20">
        <v>0</v>
      </c>
      <c r="Y5" s="20">
        <f t="shared" si="0"/>
        <v>5</v>
      </c>
      <c r="Z5" s="126">
        <f>+Y5/Y8</f>
        <v>0.19230769230769232</v>
      </c>
    </row>
    <row r="6" spans="2:26" x14ac:dyDescent="0.25">
      <c r="B6" s="27" t="s">
        <v>78</v>
      </c>
      <c r="C6" s="27" t="s">
        <v>28</v>
      </c>
      <c r="D6" s="27" t="s">
        <v>80</v>
      </c>
      <c r="E6" s="27" t="s">
        <v>79</v>
      </c>
      <c r="F6" s="28"/>
      <c r="H6" s="17"/>
      <c r="I6" s="6" t="s">
        <v>119</v>
      </c>
      <c r="J6" s="64">
        <f>+K6/K11</f>
        <v>2.7027027027027029E-2</v>
      </c>
      <c r="K6" s="7">
        <v>2</v>
      </c>
      <c r="L6" s="66">
        <v>1</v>
      </c>
      <c r="U6" s="17"/>
      <c r="V6" s="15" t="s">
        <v>135</v>
      </c>
      <c r="W6" s="20">
        <v>1</v>
      </c>
      <c r="X6" s="20">
        <v>0</v>
      </c>
      <c r="Y6" s="20">
        <f t="shared" si="0"/>
        <v>1</v>
      </c>
      <c r="Z6" s="126">
        <f>+Y6/Y8</f>
        <v>3.8461538461538464E-2</v>
      </c>
    </row>
    <row r="7" spans="2:26" x14ac:dyDescent="0.25">
      <c r="B7" s="7">
        <f>+L11</f>
        <v>94</v>
      </c>
      <c r="C7" s="7">
        <f>+Q7</f>
        <v>52</v>
      </c>
      <c r="D7" s="7">
        <f>+X8</f>
        <v>3</v>
      </c>
      <c r="E7" s="7">
        <f>+P16</f>
        <v>0</v>
      </c>
      <c r="F7" s="21">
        <f>SUM(B7:E7)</f>
        <v>149</v>
      </c>
      <c r="H7" s="17"/>
      <c r="I7" s="6" t="s">
        <v>113</v>
      </c>
      <c r="J7" s="64">
        <f>+K7/K11</f>
        <v>1.3513513513513514E-2</v>
      </c>
      <c r="K7" s="7">
        <v>1</v>
      </c>
      <c r="L7" s="66">
        <v>3</v>
      </c>
      <c r="N7" s="10" t="s">
        <v>28</v>
      </c>
      <c r="O7" s="6" t="s">
        <v>133</v>
      </c>
      <c r="P7" s="7">
        <v>12</v>
      </c>
      <c r="Q7" s="66">
        <v>52</v>
      </c>
      <c r="R7" s="7">
        <v>87</v>
      </c>
      <c r="S7" s="8">
        <f>+R7</f>
        <v>87</v>
      </c>
      <c r="U7" s="17"/>
      <c r="V7" s="15" t="s">
        <v>561</v>
      </c>
      <c r="W7" s="20">
        <v>9</v>
      </c>
      <c r="X7" s="20">
        <v>0</v>
      </c>
      <c r="Y7" s="20">
        <f t="shared" si="0"/>
        <v>9</v>
      </c>
      <c r="Z7" s="126">
        <f>+Y7/Y8</f>
        <v>0.34615384615384615</v>
      </c>
    </row>
    <row r="8" spans="2:26" x14ac:dyDescent="0.25">
      <c r="B8" s="22">
        <f>B7/F7</f>
        <v>0.63087248322147649</v>
      </c>
      <c r="C8" s="22">
        <f>C7/F7</f>
        <v>0.34899328859060402</v>
      </c>
      <c r="D8" s="22">
        <f>D7/F7</f>
        <v>2.0134228187919462E-2</v>
      </c>
      <c r="E8" s="22">
        <f>E7/F7</f>
        <v>0</v>
      </c>
      <c r="F8" s="25">
        <f>SUM(B8:E8)</f>
        <v>0.99999999999999989</v>
      </c>
      <c r="H8" s="17"/>
      <c r="I8" s="6" t="s">
        <v>115</v>
      </c>
      <c r="J8" s="64">
        <f>+K8/K11</f>
        <v>5.4054054054054057E-2</v>
      </c>
      <c r="K8" s="7">
        <v>4</v>
      </c>
      <c r="L8" s="66">
        <v>1</v>
      </c>
      <c r="U8" s="17"/>
      <c r="V8" s="12" t="s">
        <v>121</v>
      </c>
      <c r="W8" s="13">
        <f>SUM(W2:W7)</f>
        <v>23</v>
      </c>
      <c r="X8" s="27">
        <f>SUM(X2:X7)</f>
        <v>3</v>
      </c>
      <c r="Y8" s="13">
        <f>SUM(Y2:Y7)</f>
        <v>26</v>
      </c>
      <c r="Z8" s="14">
        <f>SUM(Z2:Z7)</f>
        <v>1</v>
      </c>
    </row>
    <row r="9" spans="2:26" x14ac:dyDescent="0.25">
      <c r="B9" s="59"/>
      <c r="C9" s="59"/>
      <c r="D9" s="59"/>
      <c r="E9" s="59"/>
      <c r="F9" s="60"/>
      <c r="H9" s="17"/>
      <c r="I9" s="6" t="s">
        <v>563</v>
      </c>
      <c r="J9" s="64">
        <f>+K9/K11</f>
        <v>1.3513513513513514E-2</v>
      </c>
      <c r="K9" s="7">
        <v>1</v>
      </c>
      <c r="L9" s="66">
        <v>0</v>
      </c>
      <c r="U9" s="17"/>
    </row>
    <row r="10" spans="2:26" x14ac:dyDescent="0.25">
      <c r="H10" s="17"/>
      <c r="I10" s="6" t="s">
        <v>39</v>
      </c>
      <c r="J10" s="64">
        <f>+K10/K11</f>
        <v>0.13513513513513514</v>
      </c>
      <c r="K10" s="7">
        <v>10</v>
      </c>
      <c r="L10" s="66">
        <v>14</v>
      </c>
      <c r="U10" s="17"/>
    </row>
    <row r="11" spans="2:26" x14ac:dyDescent="0.25">
      <c r="B11" s="2" t="s">
        <v>78</v>
      </c>
      <c r="C11" s="2" t="s">
        <v>28</v>
      </c>
      <c r="D11" s="2" t="s">
        <v>455</v>
      </c>
      <c r="E11" s="2" t="s">
        <v>456</v>
      </c>
      <c r="F11" s="2" t="s">
        <v>321</v>
      </c>
      <c r="H11" s="17"/>
      <c r="I11" s="12" t="s">
        <v>121</v>
      </c>
      <c r="J11" s="14">
        <f>SUM(J2:J10)</f>
        <v>1</v>
      </c>
      <c r="K11" s="13">
        <f>SUM(K2:K10)</f>
        <v>74</v>
      </c>
      <c r="L11" s="27">
        <f>SUM(L2:L10)</f>
        <v>94</v>
      </c>
      <c r="U11" s="17"/>
    </row>
    <row r="12" spans="2:26" x14ac:dyDescent="0.25">
      <c r="B12" s="7">
        <f>+B7+B3</f>
        <v>168</v>
      </c>
      <c r="C12" s="7">
        <f>+C7+C3</f>
        <v>64</v>
      </c>
      <c r="D12" s="7">
        <f>+D7+D3</f>
        <v>26</v>
      </c>
      <c r="E12" s="7">
        <f>+E7+E3</f>
        <v>0</v>
      </c>
      <c r="F12" s="7">
        <f>+F7+F3</f>
        <v>258</v>
      </c>
      <c r="H12" s="17"/>
      <c r="U12" s="17"/>
    </row>
    <row r="13" spans="2:26" x14ac:dyDescent="0.25">
      <c r="B13" s="8">
        <f>B12/F12</f>
        <v>0.65116279069767447</v>
      </c>
      <c r="C13" s="8">
        <f>C12/F12</f>
        <v>0.24806201550387597</v>
      </c>
      <c r="D13" s="8">
        <f>D12/F12</f>
        <v>0.10077519379844961</v>
      </c>
      <c r="E13" s="8">
        <f>E12/F12</f>
        <v>0</v>
      </c>
      <c r="F13" s="29">
        <f>SUM(B13:E13)</f>
        <v>1</v>
      </c>
      <c r="U13" s="17"/>
    </row>
    <row r="14" spans="2:26" x14ac:dyDescent="0.25">
      <c r="H14" s="69" t="s">
        <v>111</v>
      </c>
      <c r="I14" s="63" t="s">
        <v>118</v>
      </c>
      <c r="J14" s="22">
        <f>+K14/K23</f>
        <v>0.45945945945945948</v>
      </c>
      <c r="K14" s="23">
        <v>34</v>
      </c>
      <c r="N14" s="2" t="s">
        <v>120</v>
      </c>
      <c r="O14" s="6" t="s">
        <v>122</v>
      </c>
      <c r="P14" s="7">
        <v>0</v>
      </c>
      <c r="Q14" s="8" t="e">
        <f>P14/P16</f>
        <v>#DIV/0!</v>
      </c>
      <c r="U14" s="68" t="s">
        <v>80</v>
      </c>
      <c r="V14" s="6" t="s">
        <v>561</v>
      </c>
      <c r="W14" s="7">
        <v>9</v>
      </c>
      <c r="X14" s="8">
        <f>+W14/W20</f>
        <v>0.39130434782608697</v>
      </c>
    </row>
    <row r="15" spans="2:26" x14ac:dyDescent="0.25">
      <c r="I15" s="63" t="s">
        <v>135</v>
      </c>
      <c r="J15" s="22">
        <f>+K15/K23</f>
        <v>0.17567567567567569</v>
      </c>
      <c r="K15" s="96">
        <v>13</v>
      </c>
      <c r="N15" s="17"/>
      <c r="O15" s="6" t="s">
        <v>320</v>
      </c>
      <c r="P15" s="7">
        <v>0</v>
      </c>
      <c r="Q15" s="8" t="e">
        <f>P15/P16</f>
        <v>#DIV/0!</v>
      </c>
      <c r="U15" s="17"/>
      <c r="V15" s="6" t="s">
        <v>564</v>
      </c>
      <c r="W15" s="7">
        <v>5</v>
      </c>
      <c r="X15" s="8">
        <f>+W15/W20</f>
        <v>0.21739130434782608</v>
      </c>
    </row>
    <row r="16" spans="2:26" x14ac:dyDescent="0.25">
      <c r="I16" s="63" t="s">
        <v>39</v>
      </c>
      <c r="J16" s="125">
        <f>+K16/K23</f>
        <v>0.13513513513513514</v>
      </c>
      <c r="K16" s="23">
        <v>10</v>
      </c>
      <c r="N16" s="17"/>
      <c r="O16" s="12" t="s">
        <v>121</v>
      </c>
      <c r="P16" s="13">
        <f>SUM(P14:P15)</f>
        <v>0</v>
      </c>
      <c r="Q16" s="14" t="e">
        <f>SUM(Q14:Q15)</f>
        <v>#DIV/0!</v>
      </c>
      <c r="U16" s="17"/>
      <c r="V16" s="6" t="s">
        <v>131</v>
      </c>
      <c r="W16" s="7">
        <v>5</v>
      </c>
      <c r="X16" s="8">
        <f>+W16/W20</f>
        <v>0.21739130434782608</v>
      </c>
    </row>
    <row r="17" spans="2:24" x14ac:dyDescent="0.25">
      <c r="H17" s="17"/>
      <c r="I17" s="63" t="s">
        <v>192</v>
      </c>
      <c r="J17" s="22">
        <f>+K17/K23</f>
        <v>0.10810810810810811</v>
      </c>
      <c r="K17" s="122">
        <v>8</v>
      </c>
      <c r="U17" s="17"/>
      <c r="V17" s="15" t="s">
        <v>123</v>
      </c>
      <c r="W17" s="7">
        <v>2</v>
      </c>
      <c r="X17" s="8">
        <f>+W17/W20</f>
        <v>8.6956521739130432E-2</v>
      </c>
    </row>
    <row r="18" spans="2:24" x14ac:dyDescent="0.25">
      <c r="C18" s="2" t="s">
        <v>322</v>
      </c>
      <c r="D18" s="2" t="s">
        <v>323</v>
      </c>
      <c r="E18" s="2" t="s">
        <v>327</v>
      </c>
      <c r="H18" s="17"/>
      <c r="I18" s="63" t="s">
        <v>115</v>
      </c>
      <c r="J18" s="22">
        <f>+K18/K23</f>
        <v>5.4054054054054057E-2</v>
      </c>
      <c r="K18" s="23">
        <v>4</v>
      </c>
      <c r="U18" s="17"/>
      <c r="V18" s="6" t="s">
        <v>130</v>
      </c>
      <c r="W18" s="7">
        <v>1</v>
      </c>
      <c r="X18" s="8">
        <f>+W18/W20</f>
        <v>4.3478260869565216E-2</v>
      </c>
    </row>
    <row r="19" spans="2:24" x14ac:dyDescent="0.25">
      <c r="B19" s="2" t="s">
        <v>78</v>
      </c>
      <c r="C19" s="7"/>
      <c r="D19" s="7"/>
      <c r="E19" s="34"/>
      <c r="H19" s="17"/>
      <c r="I19" s="63" t="s">
        <v>119</v>
      </c>
      <c r="J19" s="22">
        <f>+K19/K23</f>
        <v>2.7027027027027029E-2</v>
      </c>
      <c r="K19" s="23">
        <v>2</v>
      </c>
      <c r="U19" s="17"/>
      <c r="V19" s="6" t="s">
        <v>135</v>
      </c>
      <c r="W19" s="7">
        <v>1</v>
      </c>
      <c r="X19" s="8">
        <f>+W19/W20</f>
        <v>4.3478260869565216E-2</v>
      </c>
    </row>
    <row r="20" spans="2:24" x14ac:dyDescent="0.25">
      <c r="B20" s="2" t="s">
        <v>80</v>
      </c>
      <c r="C20" s="7"/>
      <c r="D20" s="7"/>
      <c r="E20" s="34"/>
      <c r="H20" s="17"/>
      <c r="I20" s="63" t="s">
        <v>134</v>
      </c>
      <c r="J20" s="22">
        <f>+K20/K23</f>
        <v>1.3513513513513514E-2</v>
      </c>
      <c r="K20" s="23">
        <v>1</v>
      </c>
      <c r="U20" s="17"/>
      <c r="V20" s="12" t="s">
        <v>121</v>
      </c>
      <c r="W20" s="13">
        <f>SUM(W14:W19)</f>
        <v>23</v>
      </c>
      <c r="X20" s="14">
        <f>SUM(X14:X19)</f>
        <v>1</v>
      </c>
    </row>
    <row r="21" spans="2:24" x14ac:dyDescent="0.25">
      <c r="B21" s="2" t="s">
        <v>79</v>
      </c>
      <c r="C21" s="7"/>
      <c r="D21" s="7"/>
      <c r="E21" s="34"/>
      <c r="H21" s="17"/>
      <c r="I21" s="63" t="s">
        <v>113</v>
      </c>
      <c r="J21" s="22">
        <f>+K21/K23</f>
        <v>1.3513513513513514E-2</v>
      </c>
      <c r="K21" s="23">
        <v>1</v>
      </c>
    </row>
    <row r="22" spans="2:24" x14ac:dyDescent="0.25">
      <c r="H22" s="17"/>
      <c r="I22" s="63" t="s">
        <v>563</v>
      </c>
      <c r="J22" s="22">
        <f>+K22/K23</f>
        <v>1.3513513513513514E-2</v>
      </c>
      <c r="K22" s="23">
        <v>1</v>
      </c>
    </row>
    <row r="23" spans="2:24" x14ac:dyDescent="0.25">
      <c r="C23" s="2" t="s">
        <v>322</v>
      </c>
      <c r="D23" s="2" t="s">
        <v>323</v>
      </c>
      <c r="H23" s="17"/>
      <c r="I23" s="12" t="s">
        <v>121</v>
      </c>
      <c r="J23" s="14">
        <f>SUM(J14:J22)</f>
        <v>1.0000000000000002</v>
      </c>
      <c r="K23" s="13">
        <f>SUM(K14:K22)</f>
        <v>74</v>
      </c>
    </row>
    <row r="24" spans="2:24" x14ac:dyDescent="0.25">
      <c r="B24" s="2" t="s">
        <v>78</v>
      </c>
      <c r="C24" s="8" t="e">
        <f>C19/E19</f>
        <v>#DIV/0!</v>
      </c>
      <c r="D24" s="8" t="e">
        <f>D19/E19</f>
        <v>#DIV/0!</v>
      </c>
      <c r="H24" s="17"/>
    </row>
    <row r="25" spans="2:24" x14ac:dyDescent="0.25">
      <c r="B25" s="2" t="s">
        <v>80</v>
      </c>
      <c r="C25" s="8" t="e">
        <f>C20/E20</f>
        <v>#DIV/0!</v>
      </c>
      <c r="D25" s="8" t="e">
        <f>D20/E20</f>
        <v>#DIV/0!</v>
      </c>
      <c r="H25" s="17"/>
      <c r="V25" s="3"/>
      <c r="W25" s="3"/>
      <c r="X25" s="3"/>
    </row>
    <row r="26" spans="2:24" x14ac:dyDescent="0.25">
      <c r="B26" s="2" t="s">
        <v>79</v>
      </c>
      <c r="C26" s="8" t="e">
        <f>C21/E21</f>
        <v>#DIV/0!</v>
      </c>
      <c r="D26" s="8" t="e">
        <f>D21/E21</f>
        <v>#DIV/0!</v>
      </c>
      <c r="H26" s="17"/>
      <c r="V26" s="3"/>
      <c r="W26" s="3"/>
      <c r="X26" s="3"/>
    </row>
    <row r="27" spans="2:24" x14ac:dyDescent="0.25">
      <c r="V27" s="3"/>
      <c r="W27" s="3"/>
      <c r="X27" s="3"/>
    </row>
    <row r="28" spans="2:24" x14ac:dyDescent="0.25">
      <c r="V28" s="3"/>
      <c r="W28" s="3"/>
      <c r="X28" s="3"/>
    </row>
    <row r="29" spans="2:24" x14ac:dyDescent="0.25">
      <c r="V29" s="3"/>
      <c r="W29" s="3"/>
      <c r="X29" s="3"/>
    </row>
    <row r="30" spans="2:24" x14ac:dyDescent="0.25">
      <c r="V30" s="3"/>
      <c r="W30" s="3"/>
      <c r="X30" s="3"/>
    </row>
    <row r="31" spans="2:24" x14ac:dyDescent="0.25">
      <c r="V31" s="3"/>
      <c r="W31" s="3"/>
      <c r="X31" s="3"/>
    </row>
    <row r="32" spans="2:24" x14ac:dyDescent="0.25">
      <c r="V32" s="3"/>
      <c r="W32" s="3"/>
      <c r="X32" s="3"/>
    </row>
    <row r="33" spans="1:26" x14ac:dyDescent="0.25">
      <c r="U33" s="3"/>
      <c r="V33" s="3"/>
      <c r="W33" s="3"/>
      <c r="X33" s="3"/>
    </row>
    <row r="34" spans="1:26" x14ac:dyDescent="0.25">
      <c r="U34" s="3"/>
      <c r="V34" s="3"/>
      <c r="W34" s="3"/>
      <c r="X34" s="3"/>
    </row>
    <row r="35" spans="1:26" x14ac:dyDescent="0.25">
      <c r="U35" s="3"/>
      <c r="V35" s="3"/>
      <c r="W35" s="3"/>
      <c r="X35" s="3"/>
    </row>
    <row r="36" spans="1:26" x14ac:dyDescent="0.25">
      <c r="U36" s="3"/>
      <c r="V36" s="3"/>
      <c r="W36" s="3"/>
      <c r="X36" s="3"/>
    </row>
    <row r="37" spans="1:26" x14ac:dyDescent="0.25">
      <c r="U37" s="3"/>
      <c r="V37" s="3"/>
      <c r="W37" s="3"/>
      <c r="X37" s="3"/>
    </row>
    <row r="38" spans="1:26" x14ac:dyDescent="0.25">
      <c r="U38" s="3"/>
      <c r="V38" s="3"/>
      <c r="W38" s="3"/>
      <c r="X38" s="3"/>
    </row>
    <row r="39" spans="1:26" x14ac:dyDescent="0.25">
      <c r="U39" s="3"/>
      <c r="V39" s="3"/>
      <c r="W39" s="3"/>
      <c r="X39" s="3"/>
    </row>
    <row r="40" spans="1:26" x14ac:dyDescent="0.25">
      <c r="U40" s="3"/>
      <c r="V40" s="3"/>
      <c r="W40" s="3"/>
      <c r="X40" s="3"/>
    </row>
    <row r="41" spans="1:26" x14ac:dyDescent="0.25">
      <c r="U41" s="3"/>
      <c r="V41" s="3"/>
      <c r="W41" s="3"/>
      <c r="X41" s="3"/>
    </row>
    <row r="42" spans="1:26" x14ac:dyDescent="0.25">
      <c r="U42" s="3"/>
      <c r="V42" s="3"/>
      <c r="W42" s="3"/>
      <c r="X42" s="3"/>
    </row>
    <row r="43" spans="1:26" x14ac:dyDescent="0.25">
      <c r="U43" s="3"/>
      <c r="V43" s="3"/>
      <c r="W43" s="3"/>
      <c r="X43" s="3"/>
    </row>
    <row r="44" spans="1:26" x14ac:dyDescent="0.25">
      <c r="U44" s="3"/>
      <c r="V44" s="3"/>
      <c r="W44" s="3"/>
      <c r="X44" s="3"/>
    </row>
    <row r="45" spans="1:26" x14ac:dyDescent="0.25">
      <c r="U45" s="3"/>
      <c r="V45" s="3"/>
      <c r="W45" s="3"/>
      <c r="X45" s="3"/>
      <c r="Y45" s="3"/>
      <c r="Z45" s="3"/>
    </row>
    <row r="46" spans="1:26" x14ac:dyDescent="0.25">
      <c r="I46" s="3"/>
      <c r="J46" s="3"/>
      <c r="K46" s="3"/>
      <c r="U46" s="3"/>
      <c r="V46" s="3"/>
      <c r="W46" s="3"/>
      <c r="X46" s="3"/>
      <c r="Y46" s="3"/>
      <c r="Z46" s="3"/>
    </row>
    <row r="47" spans="1:26" x14ac:dyDescent="0.25">
      <c r="B47" s="32"/>
      <c r="C47" s="32"/>
      <c r="D47" s="32"/>
      <c r="E47" s="32"/>
      <c r="F47" s="32"/>
      <c r="I47" s="3"/>
      <c r="J47" s="3"/>
      <c r="K47" s="3"/>
      <c r="U47" s="3"/>
      <c r="Y47" s="3"/>
      <c r="Z47" s="3"/>
    </row>
    <row r="48" spans="1:26" x14ac:dyDescent="0.25">
      <c r="A48" s="32"/>
      <c r="B48" s="70"/>
      <c r="C48" s="70"/>
      <c r="D48" s="70"/>
      <c r="E48" s="70"/>
      <c r="F48" s="70"/>
      <c r="I48" s="3"/>
      <c r="J48" s="3"/>
      <c r="K48" s="3"/>
      <c r="U48" s="3"/>
      <c r="Y48" s="3"/>
      <c r="Z48" s="3"/>
    </row>
    <row r="49" spans="1:26" x14ac:dyDescent="0.25">
      <c r="A49" s="32"/>
      <c r="B49" s="70"/>
      <c r="C49" s="70"/>
      <c r="D49" s="70"/>
      <c r="E49" s="70"/>
      <c r="F49" s="70"/>
      <c r="I49" s="3"/>
      <c r="J49" s="3"/>
      <c r="K49" s="3"/>
      <c r="N49" s="3"/>
      <c r="O49" s="3"/>
      <c r="P49" s="3"/>
      <c r="Q49" s="3"/>
      <c r="U49" s="3"/>
      <c r="Y49" s="3"/>
      <c r="Z49" s="3"/>
    </row>
    <row r="50" spans="1:26" x14ac:dyDescent="0.25">
      <c r="A50" s="32"/>
      <c r="B50" s="61"/>
      <c r="C50" s="61"/>
      <c r="D50" s="61"/>
      <c r="E50" s="61"/>
      <c r="F50" s="61"/>
      <c r="I50" s="3"/>
      <c r="J50" s="3"/>
      <c r="K50" s="3"/>
      <c r="N50" s="3"/>
      <c r="O50" s="3"/>
      <c r="P50" s="3"/>
      <c r="Q50" s="3"/>
      <c r="U50" s="3"/>
      <c r="Y50" s="3"/>
      <c r="Z50" s="3"/>
    </row>
    <row r="51" spans="1:26" x14ac:dyDescent="0.25">
      <c r="I51" s="3"/>
      <c r="J51" s="3"/>
      <c r="K51" s="3"/>
      <c r="L51" s="3"/>
      <c r="N51" s="3"/>
      <c r="O51" s="3"/>
      <c r="P51" s="3"/>
      <c r="Q51" s="3"/>
      <c r="R51" s="3"/>
      <c r="U51" s="3"/>
      <c r="Y51" s="3"/>
      <c r="Z51" s="3"/>
    </row>
    <row r="52" spans="1:26" x14ac:dyDescent="0.25">
      <c r="C52" s="76" t="s">
        <v>457</v>
      </c>
      <c r="D52" s="76" t="s">
        <v>458</v>
      </c>
      <c r="E52" s="76" t="s">
        <v>459</v>
      </c>
      <c r="F52" s="76" t="s">
        <v>559</v>
      </c>
      <c r="G52" s="76" t="s">
        <v>560</v>
      </c>
      <c r="I52" s="3"/>
      <c r="J52" s="3"/>
      <c r="K52" s="3"/>
      <c r="L52" s="3"/>
      <c r="N52" s="3"/>
      <c r="O52" s="3"/>
      <c r="P52" s="3"/>
      <c r="Q52" s="3"/>
      <c r="R52" s="3"/>
      <c r="U52" s="3"/>
      <c r="Y52" s="3"/>
      <c r="Z52" s="3"/>
    </row>
    <row r="53" spans="1:26" s="3" customFormat="1" x14ac:dyDescent="0.25">
      <c r="B53" s="75" t="s">
        <v>78</v>
      </c>
      <c r="C53" s="23">
        <v>140</v>
      </c>
      <c r="D53" s="23">
        <v>176</v>
      </c>
      <c r="E53" s="7">
        <v>175</v>
      </c>
      <c r="F53" s="7">
        <v>215</v>
      </c>
      <c r="G53" s="7">
        <f>+B12</f>
        <v>168</v>
      </c>
      <c r="V53"/>
      <c r="W53"/>
      <c r="X53"/>
    </row>
    <row r="54" spans="1:26" s="3" customFormat="1" x14ac:dyDescent="0.25">
      <c r="B54" s="75" t="s">
        <v>28</v>
      </c>
      <c r="C54" s="23">
        <v>66</v>
      </c>
      <c r="D54" s="23">
        <v>71</v>
      </c>
      <c r="E54" s="7">
        <v>61</v>
      </c>
      <c r="F54" s="7">
        <v>20</v>
      </c>
      <c r="G54" s="7">
        <f>+C12</f>
        <v>64</v>
      </c>
      <c r="V54"/>
      <c r="W54"/>
      <c r="X54"/>
    </row>
    <row r="55" spans="1:26" s="3" customFormat="1" x14ac:dyDescent="0.25">
      <c r="B55" s="75" t="s">
        <v>455</v>
      </c>
      <c r="C55" s="23">
        <v>60</v>
      </c>
      <c r="D55" s="23">
        <v>69</v>
      </c>
      <c r="E55" s="7">
        <v>24</v>
      </c>
      <c r="F55" s="7">
        <v>17</v>
      </c>
      <c r="G55" s="7">
        <f>+D12</f>
        <v>26</v>
      </c>
      <c r="U55"/>
      <c r="V55"/>
      <c r="W55"/>
      <c r="X55"/>
    </row>
    <row r="56" spans="1:26" s="3" customFormat="1" x14ac:dyDescent="0.25">
      <c r="B56" s="75" t="s">
        <v>456</v>
      </c>
      <c r="C56" s="23">
        <v>2</v>
      </c>
      <c r="D56" s="23">
        <v>2</v>
      </c>
      <c r="E56" s="7">
        <v>3</v>
      </c>
      <c r="F56" s="7">
        <v>0</v>
      </c>
      <c r="G56" s="7">
        <v>0</v>
      </c>
      <c r="U56"/>
      <c r="V56"/>
      <c r="W56"/>
      <c r="X56"/>
    </row>
    <row r="57" spans="1:26" s="3" customFormat="1" x14ac:dyDescent="0.25">
      <c r="B57" s="73" t="s">
        <v>321</v>
      </c>
      <c r="C57" s="72">
        <f>SUM(C53:C56)</f>
        <v>268</v>
      </c>
      <c r="D57" s="72">
        <f>SUM(D53:D56)</f>
        <v>318</v>
      </c>
      <c r="E57" s="72">
        <f>SUM(E53:E56)</f>
        <v>263</v>
      </c>
      <c r="F57" s="72">
        <f>SUM(F53:F56)</f>
        <v>252</v>
      </c>
      <c r="G57" s="72">
        <f>SUM(G53:G56)</f>
        <v>258</v>
      </c>
      <c r="U57"/>
      <c r="V57"/>
      <c r="W57"/>
      <c r="X57"/>
    </row>
    <row r="58" spans="1:26" s="3" customFormat="1" x14ac:dyDescent="0.25">
      <c r="B58" s="74" t="s">
        <v>460</v>
      </c>
      <c r="C58" s="63"/>
      <c r="D58" s="22">
        <f>(D57-C57)/C57</f>
        <v>0.18656716417910449</v>
      </c>
      <c r="E58" s="22">
        <f>(E57-D57)/D57</f>
        <v>-0.17295597484276728</v>
      </c>
      <c r="F58" s="22">
        <f>(F57-E57)/E57</f>
        <v>-4.1825095057034217E-2</v>
      </c>
      <c r="G58" s="22">
        <f>(G57-F57)/F57</f>
        <v>2.3809523809523808E-2</v>
      </c>
      <c r="U58"/>
      <c r="V58"/>
      <c r="W58"/>
      <c r="X58"/>
    </row>
    <row r="59" spans="1:26" s="3" customFormat="1" x14ac:dyDescent="0.25">
      <c r="U59"/>
      <c r="V59"/>
      <c r="W59"/>
      <c r="X59"/>
    </row>
    <row r="60" spans="1:26" s="3" customFormat="1" x14ac:dyDescent="0.25">
      <c r="U60"/>
      <c r="V60"/>
      <c r="W60"/>
      <c r="X60"/>
    </row>
  </sheetData>
  <mergeCells count="1">
    <mergeCell ref="B1:F1"/>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00B0F0"/>
  </sheetPr>
  <dimension ref="A1:D189"/>
  <sheetViews>
    <sheetView zoomScale="90" zoomScaleNormal="90" workbookViewId="0">
      <selection activeCell="G202" sqref="G202"/>
    </sheetView>
  </sheetViews>
  <sheetFormatPr baseColWidth="10" defaultRowHeight="15" x14ac:dyDescent="0.25"/>
  <cols>
    <col min="1" max="1" width="5.5703125" style="43" bestFit="1" customWidth="1"/>
    <col min="2" max="2" width="38.7109375" style="45" bestFit="1" customWidth="1"/>
    <col min="3" max="3" width="106.42578125" style="46" customWidth="1"/>
    <col min="4" max="4" width="20.5703125" style="45" bestFit="1" customWidth="1"/>
    <col min="7" max="7" width="33.42578125" bestFit="1" customWidth="1"/>
    <col min="8" max="8" width="46.5703125" bestFit="1" customWidth="1"/>
    <col min="9" max="9" width="8" bestFit="1" customWidth="1"/>
    <col min="10" max="10" width="13" bestFit="1" customWidth="1"/>
  </cols>
  <sheetData>
    <row r="1" spans="1:4" s="3" customFormat="1" x14ac:dyDescent="0.25">
      <c r="A1" s="40"/>
      <c r="B1" s="41" t="s">
        <v>1</v>
      </c>
      <c r="C1" s="42" t="s">
        <v>336</v>
      </c>
      <c r="D1" s="41" t="s">
        <v>337</v>
      </c>
    </row>
    <row r="2" spans="1:4" hidden="1" x14ac:dyDescent="0.25">
      <c r="B2" s="49" t="s">
        <v>583</v>
      </c>
      <c r="C2" s="47"/>
      <c r="D2" s="48"/>
    </row>
    <row r="3" spans="1:4" ht="255" hidden="1" x14ac:dyDescent="0.25">
      <c r="A3" s="43">
        <v>1</v>
      </c>
      <c r="B3" s="45" t="s">
        <v>92</v>
      </c>
      <c r="C3" s="62" t="s">
        <v>584</v>
      </c>
      <c r="D3" s="45" t="s">
        <v>47</v>
      </c>
    </row>
    <row r="4" spans="1:4" ht="195" hidden="1" x14ac:dyDescent="0.25">
      <c r="A4" s="43">
        <v>2</v>
      </c>
      <c r="B4" s="45" t="s">
        <v>106</v>
      </c>
      <c r="C4" s="46" t="s">
        <v>585</v>
      </c>
      <c r="D4" s="45" t="s">
        <v>47</v>
      </c>
    </row>
    <row r="5" spans="1:4" hidden="1" x14ac:dyDescent="0.25">
      <c r="A5" s="43">
        <v>3</v>
      </c>
      <c r="B5" s="45" t="s">
        <v>513</v>
      </c>
      <c r="D5" s="45" t="s">
        <v>144</v>
      </c>
    </row>
    <row r="6" spans="1:4" hidden="1" x14ac:dyDescent="0.25">
      <c r="A6" s="43">
        <v>4</v>
      </c>
      <c r="B6" s="45" t="s">
        <v>138</v>
      </c>
      <c r="D6" s="45" t="s">
        <v>142</v>
      </c>
    </row>
    <row r="7" spans="1:4" hidden="1" x14ac:dyDescent="0.25">
      <c r="A7" s="43">
        <v>5</v>
      </c>
      <c r="B7" s="45" t="s">
        <v>139</v>
      </c>
      <c r="D7" s="45" t="s">
        <v>437</v>
      </c>
    </row>
    <row r="8" spans="1:4" hidden="1" x14ac:dyDescent="0.25">
      <c r="A8" s="43">
        <v>6</v>
      </c>
      <c r="B8" s="45" t="s">
        <v>231</v>
      </c>
      <c r="C8" s="45"/>
      <c r="D8" s="45" t="s">
        <v>142</v>
      </c>
    </row>
    <row r="9" spans="1:4" hidden="1" x14ac:dyDescent="0.25">
      <c r="A9" s="43">
        <v>7</v>
      </c>
      <c r="B9" s="45" t="s">
        <v>138</v>
      </c>
      <c r="D9" s="45" t="s">
        <v>142</v>
      </c>
    </row>
    <row r="10" spans="1:4" hidden="1" x14ac:dyDescent="0.25">
      <c r="A10" s="43">
        <v>8</v>
      </c>
      <c r="B10" s="45" t="s">
        <v>513</v>
      </c>
      <c r="D10" s="45" t="s">
        <v>144</v>
      </c>
    </row>
    <row r="11" spans="1:4" hidden="1" x14ac:dyDescent="0.25">
      <c r="A11" s="43">
        <v>9</v>
      </c>
      <c r="B11" s="45" t="s">
        <v>74</v>
      </c>
      <c r="D11" s="45" t="s">
        <v>142</v>
      </c>
    </row>
    <row r="12" spans="1:4" ht="105" hidden="1" x14ac:dyDescent="0.25">
      <c r="A12" s="43">
        <v>10</v>
      </c>
      <c r="B12" s="45" t="s">
        <v>92</v>
      </c>
      <c r="C12" s="46" t="s">
        <v>586</v>
      </c>
      <c r="D12" s="45" t="s">
        <v>218</v>
      </c>
    </row>
    <row r="13" spans="1:4" hidden="1" x14ac:dyDescent="0.25">
      <c r="A13" s="43">
        <v>11</v>
      </c>
      <c r="B13" s="45" t="s">
        <v>292</v>
      </c>
      <c r="C13" s="45"/>
      <c r="D13" s="77" t="s">
        <v>587</v>
      </c>
    </row>
    <row r="14" spans="1:4" hidden="1" x14ac:dyDescent="0.25">
      <c r="A14" s="43">
        <v>12</v>
      </c>
      <c r="B14" s="45" t="s">
        <v>74</v>
      </c>
      <c r="D14" s="45" t="s">
        <v>142</v>
      </c>
    </row>
    <row r="15" spans="1:4" hidden="1" x14ac:dyDescent="0.25">
      <c r="A15" s="43">
        <v>13</v>
      </c>
      <c r="B15" s="45" t="s">
        <v>588</v>
      </c>
      <c r="C15" s="45"/>
      <c r="D15" s="45" t="s">
        <v>142</v>
      </c>
    </row>
    <row r="16" spans="1:4" hidden="1" x14ac:dyDescent="0.25">
      <c r="A16" s="61"/>
      <c r="C16" s="45"/>
    </row>
    <row r="17" spans="1:4" hidden="1" x14ac:dyDescent="0.25">
      <c r="A17" s="61"/>
      <c r="B17" s="49" t="s">
        <v>589</v>
      </c>
      <c r="C17"/>
      <c r="D17"/>
    </row>
    <row r="18" spans="1:4" hidden="1" x14ac:dyDescent="0.25">
      <c r="A18" s="43">
        <v>14</v>
      </c>
      <c r="B18" s="45" t="s">
        <v>74</v>
      </c>
      <c r="D18" s="45" t="s">
        <v>142</v>
      </c>
    </row>
    <row r="19" spans="1:4" hidden="1" x14ac:dyDescent="0.25">
      <c r="A19" s="43">
        <v>15</v>
      </c>
      <c r="B19" s="45" t="s">
        <v>139</v>
      </c>
      <c r="D19" s="45" t="s">
        <v>437</v>
      </c>
    </row>
    <row r="20" spans="1:4" hidden="1" x14ac:dyDescent="0.25">
      <c r="A20" s="43">
        <v>16</v>
      </c>
      <c r="B20" s="45" t="s">
        <v>74</v>
      </c>
      <c r="D20" s="45" t="s">
        <v>142</v>
      </c>
    </row>
    <row r="21" spans="1:4" hidden="1" x14ac:dyDescent="0.25">
      <c r="A21" s="43">
        <v>17</v>
      </c>
      <c r="B21" s="45" t="s">
        <v>231</v>
      </c>
      <c r="C21" s="45"/>
      <c r="D21" s="45" t="s">
        <v>142</v>
      </c>
    </row>
    <row r="22" spans="1:4" hidden="1" x14ac:dyDescent="0.25">
      <c r="A22" s="61"/>
      <c r="B22"/>
      <c r="C22"/>
      <c r="D22"/>
    </row>
    <row r="23" spans="1:4" hidden="1" x14ac:dyDescent="0.25">
      <c r="A23" s="61"/>
      <c r="B23" s="49" t="s">
        <v>590</v>
      </c>
      <c r="C23"/>
      <c r="D23"/>
    </row>
    <row r="24" spans="1:4" hidden="1" x14ac:dyDescent="0.25">
      <c r="A24" s="43">
        <v>18</v>
      </c>
      <c r="B24" s="45" t="s">
        <v>74</v>
      </c>
      <c r="D24" s="45" t="s">
        <v>142</v>
      </c>
    </row>
    <row r="25" spans="1:4" hidden="1" x14ac:dyDescent="0.25">
      <c r="A25" s="43">
        <v>19</v>
      </c>
      <c r="B25" s="45" t="s">
        <v>74</v>
      </c>
      <c r="D25" s="45" t="s">
        <v>142</v>
      </c>
    </row>
    <row r="26" spans="1:4" hidden="1" x14ac:dyDescent="0.25">
      <c r="A26" s="43">
        <v>20</v>
      </c>
      <c r="B26" s="45" t="s">
        <v>74</v>
      </c>
      <c r="D26" s="45" t="s">
        <v>142</v>
      </c>
    </row>
    <row r="27" spans="1:4" hidden="1" x14ac:dyDescent="0.25">
      <c r="A27" s="43">
        <v>21</v>
      </c>
      <c r="B27" s="45" t="s">
        <v>74</v>
      </c>
      <c r="D27" s="45" t="s">
        <v>142</v>
      </c>
    </row>
    <row r="28" spans="1:4" hidden="1" x14ac:dyDescent="0.25">
      <c r="A28" s="43">
        <v>22</v>
      </c>
      <c r="B28" s="45" t="s">
        <v>74</v>
      </c>
      <c r="D28" s="45" t="s">
        <v>142</v>
      </c>
    </row>
    <row r="29" spans="1:4" hidden="1" x14ac:dyDescent="0.25">
      <c r="A29" s="43">
        <v>23</v>
      </c>
      <c r="B29" s="45" t="s">
        <v>74</v>
      </c>
      <c r="D29" s="45" t="s">
        <v>142</v>
      </c>
    </row>
    <row r="30" spans="1:4" hidden="1" x14ac:dyDescent="0.25">
      <c r="A30" s="61"/>
      <c r="B30"/>
      <c r="C30"/>
      <c r="D30"/>
    </row>
    <row r="31" spans="1:4" hidden="1" x14ac:dyDescent="0.25">
      <c r="A31" s="61"/>
      <c r="B31" s="49" t="s">
        <v>591</v>
      </c>
      <c r="C31"/>
      <c r="D31"/>
    </row>
    <row r="32" spans="1:4" hidden="1" x14ac:dyDescent="0.25">
      <c r="A32" s="43">
        <v>24</v>
      </c>
      <c r="B32" s="45" t="s">
        <v>231</v>
      </c>
      <c r="C32" s="45"/>
      <c r="D32" s="45" t="s">
        <v>142</v>
      </c>
    </row>
    <row r="33" spans="1:4" hidden="1" x14ac:dyDescent="0.25">
      <c r="A33" s="43">
        <v>25</v>
      </c>
      <c r="B33" s="45" t="s">
        <v>74</v>
      </c>
      <c r="D33" s="45" t="s">
        <v>142</v>
      </c>
    </row>
    <row r="34" spans="1:4" hidden="1" x14ac:dyDescent="0.25">
      <c r="A34" s="43">
        <v>26</v>
      </c>
      <c r="B34" s="45" t="s">
        <v>139</v>
      </c>
      <c r="D34" s="45" t="s">
        <v>437</v>
      </c>
    </row>
    <row r="35" spans="1:4" ht="90" hidden="1" x14ac:dyDescent="0.25">
      <c r="A35" s="43">
        <v>27</v>
      </c>
      <c r="B35" s="45" t="s">
        <v>60</v>
      </c>
      <c r="C35" s="1" t="s">
        <v>592</v>
      </c>
      <c r="D35" s="45" t="s">
        <v>143</v>
      </c>
    </row>
    <row r="36" spans="1:4" hidden="1" x14ac:dyDescent="0.25">
      <c r="A36" s="43">
        <v>28</v>
      </c>
      <c r="B36" s="45" t="s">
        <v>74</v>
      </c>
      <c r="D36" s="45" t="s">
        <v>142</v>
      </c>
    </row>
    <row r="37" spans="1:4" hidden="1" x14ac:dyDescent="0.25">
      <c r="A37" s="43">
        <v>29</v>
      </c>
      <c r="B37" s="45" t="s">
        <v>74</v>
      </c>
      <c r="D37" s="45" t="s">
        <v>142</v>
      </c>
    </row>
    <row r="38" spans="1:4" hidden="1" x14ac:dyDescent="0.25">
      <c r="A38" s="61"/>
      <c r="B38"/>
      <c r="C38"/>
      <c r="D38"/>
    </row>
    <row r="39" spans="1:4" hidden="1" x14ac:dyDescent="0.25">
      <c r="A39" s="61"/>
      <c r="B39" s="49" t="s">
        <v>593</v>
      </c>
      <c r="C39"/>
      <c r="D39"/>
    </row>
    <row r="40" spans="1:4" hidden="1" x14ac:dyDescent="0.25">
      <c r="A40" s="43">
        <v>30</v>
      </c>
      <c r="B40" s="45" t="s">
        <v>74</v>
      </c>
      <c r="D40" s="45" t="s">
        <v>142</v>
      </c>
    </row>
    <row r="41" spans="1:4" ht="60" hidden="1" x14ac:dyDescent="0.25">
      <c r="A41" s="43">
        <v>31</v>
      </c>
      <c r="B41" s="45" t="s">
        <v>60</v>
      </c>
      <c r="C41" s="1" t="s">
        <v>594</v>
      </c>
      <c r="D41" s="45" t="s">
        <v>55</v>
      </c>
    </row>
    <row r="42" spans="1:4" hidden="1" x14ac:dyDescent="0.25">
      <c r="A42" s="43">
        <v>32</v>
      </c>
      <c r="B42" s="45" t="s">
        <v>513</v>
      </c>
      <c r="D42" s="45" t="s">
        <v>144</v>
      </c>
    </row>
    <row r="43" spans="1:4" hidden="1" x14ac:dyDescent="0.25">
      <c r="A43" s="61"/>
      <c r="B43"/>
      <c r="C43"/>
    </row>
    <row r="44" spans="1:4" hidden="1" x14ac:dyDescent="0.25">
      <c r="A44" s="61"/>
      <c r="B44" s="49" t="s">
        <v>595</v>
      </c>
      <c r="C44"/>
    </row>
    <row r="45" spans="1:4" ht="405" hidden="1" x14ac:dyDescent="0.25">
      <c r="A45" s="43">
        <v>33</v>
      </c>
      <c r="B45" s="45" t="s">
        <v>106</v>
      </c>
      <c r="C45" s="1" t="s">
        <v>596</v>
      </c>
      <c r="D45" s="45" t="s">
        <v>218</v>
      </c>
    </row>
    <row r="46" spans="1:4" hidden="1" x14ac:dyDescent="0.25">
      <c r="A46" s="61"/>
      <c r="B46"/>
      <c r="C46"/>
    </row>
    <row r="47" spans="1:4" hidden="1" x14ac:dyDescent="0.25">
      <c r="A47" s="61"/>
      <c r="B47" s="49" t="s">
        <v>598</v>
      </c>
      <c r="C47"/>
    </row>
    <row r="48" spans="1:4" ht="75" hidden="1" x14ac:dyDescent="0.25">
      <c r="A48" s="61">
        <v>34</v>
      </c>
      <c r="B48" s="45" t="s">
        <v>599</v>
      </c>
      <c r="C48" s="1" t="s">
        <v>597</v>
      </c>
      <c r="D48" s="45" t="s">
        <v>55</v>
      </c>
    </row>
    <row r="49" spans="1:4" hidden="1" x14ac:dyDescent="0.25">
      <c r="A49" s="61"/>
      <c r="B49"/>
      <c r="C49"/>
    </row>
    <row r="50" spans="1:4" hidden="1" x14ac:dyDescent="0.25">
      <c r="A50" s="61"/>
      <c r="B50" s="49" t="s">
        <v>601</v>
      </c>
      <c r="C50"/>
    </row>
    <row r="51" spans="1:4" ht="255" hidden="1" x14ac:dyDescent="0.25">
      <c r="A51" s="61">
        <v>35</v>
      </c>
      <c r="B51" s="45" t="s">
        <v>106</v>
      </c>
      <c r="C51" s="1" t="s">
        <v>600</v>
      </c>
      <c r="D51" s="45" t="s">
        <v>88</v>
      </c>
    </row>
    <row r="52" spans="1:4" hidden="1" x14ac:dyDescent="0.25">
      <c r="A52" s="61"/>
      <c r="B52"/>
      <c r="C52"/>
    </row>
    <row r="53" spans="1:4" hidden="1" x14ac:dyDescent="0.25">
      <c r="A53" s="61"/>
      <c r="B53" s="49" t="s">
        <v>602</v>
      </c>
      <c r="C53"/>
    </row>
    <row r="54" spans="1:4" hidden="1" x14ac:dyDescent="0.25">
      <c r="A54" s="61">
        <v>36</v>
      </c>
      <c r="B54" s="45" t="s">
        <v>139</v>
      </c>
      <c r="C54"/>
      <c r="D54" s="45" t="s">
        <v>56</v>
      </c>
    </row>
    <row r="55" spans="1:4" hidden="1" x14ac:dyDescent="0.25">
      <c r="A55" s="61"/>
      <c r="C55"/>
    </row>
    <row r="56" spans="1:4" hidden="1" x14ac:dyDescent="0.25">
      <c r="A56" s="61"/>
      <c r="B56" s="49" t="s">
        <v>603</v>
      </c>
      <c r="C56"/>
    </row>
    <row r="57" spans="1:4" hidden="1" x14ac:dyDescent="0.25">
      <c r="A57" s="61">
        <v>37</v>
      </c>
      <c r="B57" s="45" t="s">
        <v>138</v>
      </c>
      <c r="D57" s="45" t="s">
        <v>142</v>
      </c>
    </row>
    <row r="58" spans="1:4" ht="105" hidden="1" x14ac:dyDescent="0.25">
      <c r="A58" s="61">
        <v>38</v>
      </c>
      <c r="B58" s="45" t="s">
        <v>605</v>
      </c>
      <c r="C58" s="1" t="s">
        <v>604</v>
      </c>
      <c r="D58" s="45" t="s">
        <v>50</v>
      </c>
    </row>
    <row r="59" spans="1:4" hidden="1" x14ac:dyDescent="0.25">
      <c r="A59" s="61"/>
      <c r="C59"/>
    </row>
    <row r="60" spans="1:4" hidden="1" x14ac:dyDescent="0.25">
      <c r="A60" s="61"/>
      <c r="B60" s="49" t="s">
        <v>606</v>
      </c>
      <c r="C60"/>
    </row>
    <row r="61" spans="1:4" hidden="1" x14ac:dyDescent="0.25">
      <c r="A61" s="61">
        <v>39</v>
      </c>
      <c r="B61" s="45" t="s">
        <v>74</v>
      </c>
      <c r="C61"/>
      <c r="D61" s="45" t="s">
        <v>45</v>
      </c>
    </row>
    <row r="62" spans="1:4" hidden="1" x14ac:dyDescent="0.25">
      <c r="A62" s="61">
        <v>40</v>
      </c>
      <c r="B62" s="45" t="s">
        <v>74</v>
      </c>
      <c r="C62"/>
      <c r="D62" s="45" t="s">
        <v>45</v>
      </c>
    </row>
    <row r="63" spans="1:4" ht="120" hidden="1" x14ac:dyDescent="0.25">
      <c r="A63" s="61">
        <v>41</v>
      </c>
      <c r="B63" s="45" t="s">
        <v>535</v>
      </c>
      <c r="C63" s="1" t="s">
        <v>607</v>
      </c>
      <c r="D63" s="45" t="s">
        <v>50</v>
      </c>
    </row>
    <row r="64" spans="1:4" hidden="1" x14ac:dyDescent="0.25">
      <c r="A64" s="61"/>
      <c r="C64"/>
    </row>
    <row r="65" spans="1:4" hidden="1" x14ac:dyDescent="0.25">
      <c r="A65" s="61"/>
      <c r="B65" s="49" t="s">
        <v>609</v>
      </c>
      <c r="C65"/>
    </row>
    <row r="66" spans="1:4" hidden="1" x14ac:dyDescent="0.25">
      <c r="A66" s="61">
        <v>42</v>
      </c>
      <c r="B66" s="45" t="s">
        <v>74</v>
      </c>
      <c r="C66"/>
      <c r="D66" s="45" t="s">
        <v>142</v>
      </c>
    </row>
    <row r="67" spans="1:4" ht="150" hidden="1" x14ac:dyDescent="0.25">
      <c r="A67" s="61">
        <v>43</v>
      </c>
      <c r="B67" s="45" t="s">
        <v>605</v>
      </c>
      <c r="C67" s="1" t="s">
        <v>608</v>
      </c>
      <c r="D67" s="45" t="s">
        <v>88</v>
      </c>
    </row>
    <row r="68" spans="1:4" hidden="1" x14ac:dyDescent="0.25">
      <c r="A68" s="61"/>
      <c r="B68"/>
      <c r="C68"/>
    </row>
    <row r="69" spans="1:4" hidden="1" x14ac:dyDescent="0.25">
      <c r="A69" s="61"/>
      <c r="B69" s="49" t="s">
        <v>610</v>
      </c>
      <c r="C69"/>
    </row>
    <row r="70" spans="1:4" hidden="1" x14ac:dyDescent="0.25">
      <c r="A70" s="61">
        <v>44</v>
      </c>
      <c r="B70" s="45" t="s">
        <v>139</v>
      </c>
      <c r="C70"/>
      <c r="D70" s="45" t="s">
        <v>142</v>
      </c>
    </row>
    <row r="71" spans="1:4" hidden="1" x14ac:dyDescent="0.25">
      <c r="A71" s="61">
        <v>45</v>
      </c>
      <c r="B71" s="45" t="s">
        <v>175</v>
      </c>
      <c r="C71"/>
      <c r="D71" s="45" t="s">
        <v>142</v>
      </c>
    </row>
    <row r="72" spans="1:4" ht="409.5" x14ac:dyDescent="0.25">
      <c r="A72" s="61">
        <v>46</v>
      </c>
      <c r="B72" s="45" t="s">
        <v>229</v>
      </c>
      <c r="C72" s="1" t="s">
        <v>611</v>
      </c>
      <c r="D72" s="45" t="s">
        <v>218</v>
      </c>
    </row>
    <row r="73" spans="1:4" hidden="1" x14ac:dyDescent="0.25">
      <c r="A73" s="61">
        <v>47</v>
      </c>
      <c r="B73" s="45" t="s">
        <v>74</v>
      </c>
      <c r="C73"/>
      <c r="D73" s="45" t="s">
        <v>142</v>
      </c>
    </row>
    <row r="74" spans="1:4" hidden="1" x14ac:dyDescent="0.25">
      <c r="A74" s="61"/>
      <c r="C74"/>
    </row>
    <row r="75" spans="1:4" hidden="1" x14ac:dyDescent="0.25">
      <c r="A75" s="61"/>
      <c r="B75" s="49" t="s">
        <v>612</v>
      </c>
      <c r="C75"/>
    </row>
    <row r="76" spans="1:4" hidden="1" x14ac:dyDescent="0.25">
      <c r="A76" s="61">
        <v>48</v>
      </c>
      <c r="B76" s="45" t="s">
        <v>138</v>
      </c>
      <c r="C76"/>
      <c r="D76" s="45" t="s">
        <v>142</v>
      </c>
    </row>
    <row r="77" spans="1:4" hidden="1" x14ac:dyDescent="0.25">
      <c r="A77" s="61">
        <v>49</v>
      </c>
      <c r="B77" s="45" t="s">
        <v>508</v>
      </c>
      <c r="C77"/>
      <c r="D77" s="45" t="s">
        <v>142</v>
      </c>
    </row>
    <row r="78" spans="1:4" hidden="1" x14ac:dyDescent="0.25">
      <c r="A78" s="61">
        <v>50</v>
      </c>
      <c r="B78" s="45" t="s">
        <v>74</v>
      </c>
      <c r="C78"/>
      <c r="D78" s="45" t="s">
        <v>142</v>
      </c>
    </row>
    <row r="79" spans="1:4" hidden="1" x14ac:dyDescent="0.25">
      <c r="A79" s="61"/>
      <c r="C79"/>
    </row>
    <row r="80" spans="1:4" hidden="1" x14ac:dyDescent="0.25">
      <c r="A80" s="61"/>
      <c r="B80" s="49" t="s">
        <v>613</v>
      </c>
      <c r="C80"/>
    </row>
    <row r="81" spans="1:4" hidden="1" x14ac:dyDescent="0.25">
      <c r="A81" s="61">
        <v>51</v>
      </c>
      <c r="B81" s="45" t="s">
        <v>139</v>
      </c>
      <c r="C81"/>
      <c r="D81" s="45" t="s">
        <v>142</v>
      </c>
    </row>
    <row r="82" spans="1:4" hidden="1" x14ac:dyDescent="0.25">
      <c r="A82" s="61">
        <v>52</v>
      </c>
      <c r="B82" s="45" t="s">
        <v>72</v>
      </c>
      <c r="C82"/>
      <c r="D82" s="45" t="s">
        <v>142</v>
      </c>
    </row>
    <row r="83" spans="1:4" ht="150" hidden="1" x14ac:dyDescent="0.25">
      <c r="A83" s="61">
        <v>53</v>
      </c>
      <c r="B83" s="45" t="s">
        <v>615</v>
      </c>
      <c r="C83" s="1" t="s">
        <v>614</v>
      </c>
      <c r="D83" s="45" t="s">
        <v>55</v>
      </c>
    </row>
    <row r="84" spans="1:4" hidden="1" x14ac:dyDescent="0.25">
      <c r="A84" s="61">
        <v>54</v>
      </c>
      <c r="B84" s="45" t="s">
        <v>139</v>
      </c>
      <c r="C84"/>
      <c r="D84" s="45" t="s">
        <v>142</v>
      </c>
    </row>
    <row r="85" spans="1:4" hidden="1" x14ac:dyDescent="0.25">
      <c r="A85" s="61">
        <v>55</v>
      </c>
      <c r="B85" s="45" t="s">
        <v>72</v>
      </c>
      <c r="C85"/>
      <c r="D85" s="45" t="s">
        <v>142</v>
      </c>
    </row>
    <row r="86" spans="1:4" hidden="1" x14ac:dyDescent="0.25">
      <c r="A86" s="61"/>
      <c r="C86"/>
    </row>
    <row r="87" spans="1:4" hidden="1" x14ac:dyDescent="0.25">
      <c r="A87" s="61"/>
      <c r="B87" s="49" t="s">
        <v>616</v>
      </c>
      <c r="C87"/>
    </row>
    <row r="88" spans="1:4" hidden="1" x14ac:dyDescent="0.25">
      <c r="A88" s="61">
        <v>56</v>
      </c>
      <c r="B88" s="45" t="s">
        <v>139</v>
      </c>
      <c r="C88"/>
      <c r="D88" s="45" t="s">
        <v>142</v>
      </c>
    </row>
    <row r="89" spans="1:4" ht="75" hidden="1" x14ac:dyDescent="0.25">
      <c r="A89" s="61">
        <v>57</v>
      </c>
      <c r="B89" s="45" t="s">
        <v>33</v>
      </c>
      <c r="C89" s="1" t="s">
        <v>617</v>
      </c>
      <c r="D89" s="45" t="s">
        <v>55</v>
      </c>
    </row>
    <row r="90" spans="1:4" ht="135" hidden="1" x14ac:dyDescent="0.25">
      <c r="A90" s="61">
        <v>58</v>
      </c>
      <c r="B90" s="45" t="s">
        <v>33</v>
      </c>
      <c r="C90" s="1" t="s">
        <v>618</v>
      </c>
      <c r="D90" s="45" t="s">
        <v>179</v>
      </c>
    </row>
    <row r="91" spans="1:4" hidden="1" x14ac:dyDescent="0.25">
      <c r="A91" s="61">
        <v>59</v>
      </c>
      <c r="B91" s="45" t="s">
        <v>72</v>
      </c>
      <c r="C91"/>
      <c r="D91" s="45" t="s">
        <v>142</v>
      </c>
    </row>
    <row r="92" spans="1:4" ht="225" hidden="1" x14ac:dyDescent="0.25">
      <c r="A92" s="61">
        <v>60</v>
      </c>
      <c r="B92" s="45" t="s">
        <v>605</v>
      </c>
      <c r="C92" s="1" t="s">
        <v>619</v>
      </c>
      <c r="D92" s="45" t="s">
        <v>58</v>
      </c>
    </row>
    <row r="93" spans="1:4" hidden="1" x14ac:dyDescent="0.25">
      <c r="A93" s="61">
        <v>61</v>
      </c>
      <c r="B93" s="45" t="s">
        <v>139</v>
      </c>
      <c r="C93"/>
      <c r="D93" s="45" t="s">
        <v>142</v>
      </c>
    </row>
    <row r="94" spans="1:4" hidden="1" x14ac:dyDescent="0.25">
      <c r="A94" s="61"/>
      <c r="C94"/>
    </row>
    <row r="95" spans="1:4" hidden="1" x14ac:dyDescent="0.25">
      <c r="A95" s="61"/>
      <c r="B95" s="49" t="s">
        <v>620</v>
      </c>
      <c r="C95"/>
    </row>
    <row r="96" spans="1:4" ht="105" hidden="1" x14ac:dyDescent="0.25">
      <c r="A96" s="61">
        <v>62</v>
      </c>
      <c r="B96" s="45" t="s">
        <v>262</v>
      </c>
      <c r="C96" s="1" t="s">
        <v>621</v>
      </c>
      <c r="D96" s="45" t="s">
        <v>142</v>
      </c>
    </row>
    <row r="97" spans="1:4" hidden="1" x14ac:dyDescent="0.25">
      <c r="A97" s="61">
        <v>63</v>
      </c>
      <c r="B97" s="45" t="s">
        <v>513</v>
      </c>
      <c r="C97"/>
      <c r="D97" s="45" t="s">
        <v>144</v>
      </c>
    </row>
    <row r="98" spans="1:4" ht="90" hidden="1" x14ac:dyDescent="0.25">
      <c r="A98" s="61">
        <v>64</v>
      </c>
      <c r="B98" s="45" t="s">
        <v>615</v>
      </c>
      <c r="C98" s="1" t="s">
        <v>622</v>
      </c>
      <c r="D98" s="45" t="s">
        <v>150</v>
      </c>
    </row>
    <row r="99" spans="1:4" hidden="1" x14ac:dyDescent="0.25">
      <c r="A99" s="61"/>
      <c r="C99"/>
    </row>
    <row r="100" spans="1:4" hidden="1" x14ac:dyDescent="0.25">
      <c r="A100" s="61"/>
      <c r="B100" s="49" t="s">
        <v>623</v>
      </c>
      <c r="C100"/>
    </row>
    <row r="101" spans="1:4" hidden="1" x14ac:dyDescent="0.25">
      <c r="A101" s="61">
        <v>65</v>
      </c>
      <c r="B101" s="45" t="s">
        <v>74</v>
      </c>
      <c r="C101"/>
      <c r="D101" s="45" t="s">
        <v>142</v>
      </c>
    </row>
    <row r="102" spans="1:4" hidden="1" x14ac:dyDescent="0.25">
      <c r="A102" s="61">
        <v>66</v>
      </c>
      <c r="B102" s="45" t="s">
        <v>139</v>
      </c>
      <c r="C102"/>
      <c r="D102" s="45" t="s">
        <v>142</v>
      </c>
    </row>
    <row r="103" spans="1:4" ht="225" hidden="1" x14ac:dyDescent="0.25">
      <c r="A103" s="61">
        <v>67</v>
      </c>
      <c r="B103" s="45" t="s">
        <v>92</v>
      </c>
      <c r="C103" s="1" t="s">
        <v>624</v>
      </c>
      <c r="D103" s="45" t="s">
        <v>179</v>
      </c>
    </row>
    <row r="104" spans="1:4" hidden="1" x14ac:dyDescent="0.25">
      <c r="A104" s="61">
        <v>68</v>
      </c>
      <c r="B104" s="45" t="s">
        <v>74</v>
      </c>
      <c r="C104"/>
      <c r="D104" s="45" t="s">
        <v>142</v>
      </c>
    </row>
    <row r="105" spans="1:4" hidden="1" x14ac:dyDescent="0.25">
      <c r="A105" s="61"/>
      <c r="C105"/>
    </row>
    <row r="106" spans="1:4" hidden="1" x14ac:dyDescent="0.25">
      <c r="A106" s="61"/>
      <c r="B106" s="49" t="s">
        <v>625</v>
      </c>
      <c r="C106"/>
    </row>
    <row r="107" spans="1:4" hidden="1" x14ac:dyDescent="0.25">
      <c r="A107" s="61">
        <v>69</v>
      </c>
      <c r="B107" s="45" t="s">
        <v>139</v>
      </c>
      <c r="C107"/>
      <c r="D107" s="45" t="s">
        <v>155</v>
      </c>
    </row>
    <row r="108" spans="1:4" hidden="1" x14ac:dyDescent="0.25">
      <c r="A108" s="61"/>
      <c r="C108"/>
    </row>
    <row r="109" spans="1:4" hidden="1" x14ac:dyDescent="0.25">
      <c r="A109" s="61"/>
      <c r="C109"/>
    </row>
    <row r="110" spans="1:4" hidden="1" x14ac:dyDescent="0.25">
      <c r="A110" s="61"/>
      <c r="B110"/>
      <c r="C110"/>
    </row>
    <row r="111" spans="1:4" hidden="1" x14ac:dyDescent="0.25">
      <c r="A111" s="61"/>
      <c r="B111"/>
      <c r="C111"/>
    </row>
    <row r="112" spans="1:4" hidden="1" x14ac:dyDescent="0.25">
      <c r="A112" s="61"/>
      <c r="B112"/>
      <c r="C112"/>
    </row>
    <row r="113" spans="1:3" hidden="1" x14ac:dyDescent="0.25">
      <c r="A113" s="61"/>
      <c r="B113"/>
      <c r="C113"/>
    </row>
    <row r="114" spans="1:3" hidden="1" x14ac:dyDescent="0.25">
      <c r="A114" s="61"/>
      <c r="B114"/>
      <c r="C114"/>
    </row>
    <row r="115" spans="1:3" hidden="1" x14ac:dyDescent="0.25">
      <c r="A115" s="61"/>
      <c r="B115"/>
      <c r="C115"/>
    </row>
    <row r="116" spans="1:3" hidden="1" x14ac:dyDescent="0.25">
      <c r="A116" s="61"/>
      <c r="B116"/>
      <c r="C116"/>
    </row>
    <row r="117" spans="1:3" hidden="1" x14ac:dyDescent="0.25">
      <c r="A117" s="61"/>
      <c r="B117"/>
      <c r="C117"/>
    </row>
    <row r="118" spans="1:3" hidden="1" x14ac:dyDescent="0.25">
      <c r="A118" s="61"/>
      <c r="B118"/>
      <c r="C118"/>
    </row>
    <row r="119" spans="1:3" hidden="1" x14ac:dyDescent="0.25">
      <c r="A119" s="61"/>
      <c r="B119"/>
      <c r="C119"/>
    </row>
    <row r="120" spans="1:3" hidden="1" x14ac:dyDescent="0.25">
      <c r="A120" s="61"/>
      <c r="B120"/>
      <c r="C120"/>
    </row>
    <row r="121" spans="1:3" hidden="1" x14ac:dyDescent="0.25">
      <c r="A121" s="61"/>
      <c r="B121"/>
      <c r="C121"/>
    </row>
    <row r="122" spans="1:3" hidden="1" x14ac:dyDescent="0.25">
      <c r="A122" s="61"/>
      <c r="B122"/>
      <c r="C122"/>
    </row>
    <row r="123" spans="1:3" hidden="1" x14ac:dyDescent="0.25">
      <c r="A123" s="61"/>
      <c r="B123"/>
      <c r="C123"/>
    </row>
    <row r="124" spans="1:3" hidden="1" x14ac:dyDescent="0.25">
      <c r="A124" s="61"/>
      <c r="B124"/>
      <c r="C124"/>
    </row>
    <row r="125" spans="1:3" hidden="1" x14ac:dyDescent="0.25">
      <c r="A125" s="61"/>
      <c r="B125"/>
      <c r="C125"/>
    </row>
    <row r="126" spans="1:3" hidden="1" x14ac:dyDescent="0.25">
      <c r="A126" s="61"/>
      <c r="B126"/>
      <c r="C126"/>
    </row>
    <row r="127" spans="1:3" hidden="1" x14ac:dyDescent="0.25">
      <c r="A127" s="61"/>
      <c r="B127"/>
      <c r="C127"/>
    </row>
    <row r="128" spans="1:3" hidden="1" x14ac:dyDescent="0.25">
      <c r="A128" s="61"/>
      <c r="B128"/>
      <c r="C128"/>
    </row>
    <row r="129" spans="1:3" hidden="1" x14ac:dyDescent="0.25">
      <c r="A129" s="61"/>
      <c r="B129"/>
      <c r="C129"/>
    </row>
    <row r="130" spans="1:3" hidden="1" x14ac:dyDescent="0.25">
      <c r="A130" s="61"/>
      <c r="B130"/>
      <c r="C130"/>
    </row>
    <row r="131" spans="1:3" hidden="1" x14ac:dyDescent="0.25">
      <c r="A131" s="61"/>
      <c r="B131"/>
      <c r="C131"/>
    </row>
    <row r="132" spans="1:3" hidden="1" x14ac:dyDescent="0.25">
      <c r="A132" s="61"/>
      <c r="B132"/>
      <c r="C132"/>
    </row>
    <row r="133" spans="1:3" hidden="1" x14ac:dyDescent="0.25">
      <c r="A133" s="61"/>
      <c r="B133"/>
      <c r="C133"/>
    </row>
    <row r="134" spans="1:3" hidden="1" x14ac:dyDescent="0.25">
      <c r="A134" s="61"/>
      <c r="B134"/>
      <c r="C134"/>
    </row>
    <row r="135" spans="1:3" hidden="1" x14ac:dyDescent="0.25">
      <c r="A135" s="61"/>
      <c r="B135"/>
      <c r="C135"/>
    </row>
    <row r="136" spans="1:3" hidden="1" x14ac:dyDescent="0.25">
      <c r="A136" s="61"/>
      <c r="B136"/>
      <c r="C136"/>
    </row>
    <row r="137" spans="1:3" hidden="1" x14ac:dyDescent="0.25">
      <c r="A137" s="61"/>
      <c r="B137"/>
      <c r="C137"/>
    </row>
    <row r="138" spans="1:3" hidden="1" x14ac:dyDescent="0.25">
      <c r="A138" s="61"/>
      <c r="B138"/>
      <c r="C138"/>
    </row>
    <row r="139" spans="1:3" hidden="1" x14ac:dyDescent="0.25">
      <c r="A139" s="61"/>
      <c r="B139"/>
      <c r="C139"/>
    </row>
    <row r="140" spans="1:3" hidden="1" x14ac:dyDescent="0.25">
      <c r="A140" s="61"/>
      <c r="B140"/>
      <c r="C140"/>
    </row>
    <row r="141" spans="1:3" hidden="1" x14ac:dyDescent="0.25">
      <c r="A141" s="61"/>
      <c r="B141"/>
      <c r="C141"/>
    </row>
    <row r="142" spans="1:3" hidden="1" x14ac:dyDescent="0.25">
      <c r="A142" s="61"/>
      <c r="B142"/>
      <c r="C142"/>
    </row>
    <row r="143" spans="1:3" hidden="1" x14ac:dyDescent="0.25">
      <c r="A143" s="61"/>
      <c r="B143"/>
      <c r="C143"/>
    </row>
    <row r="144" spans="1:3" hidden="1" x14ac:dyDescent="0.25">
      <c r="A144" s="61"/>
      <c r="B144"/>
      <c r="C144"/>
    </row>
    <row r="145" spans="1:3" hidden="1" x14ac:dyDescent="0.25">
      <c r="A145" s="61"/>
      <c r="B145"/>
      <c r="C145"/>
    </row>
    <row r="146" spans="1:3" hidden="1" x14ac:dyDescent="0.25">
      <c r="A146" s="61"/>
      <c r="B146"/>
      <c r="C146"/>
    </row>
    <row r="147" spans="1:3" hidden="1" x14ac:dyDescent="0.25">
      <c r="A147" s="61"/>
      <c r="B147"/>
      <c r="C147"/>
    </row>
    <row r="148" spans="1:3" hidden="1" x14ac:dyDescent="0.25">
      <c r="A148" s="61"/>
      <c r="B148"/>
      <c r="C148"/>
    </row>
    <row r="149" spans="1:3" hidden="1" x14ac:dyDescent="0.25">
      <c r="A149" s="61"/>
      <c r="B149"/>
      <c r="C149"/>
    </row>
    <row r="150" spans="1:3" hidden="1" x14ac:dyDescent="0.25">
      <c r="A150" s="61"/>
      <c r="B150"/>
      <c r="C150"/>
    </row>
    <row r="151" spans="1:3" hidden="1" x14ac:dyDescent="0.25">
      <c r="A151" s="61"/>
      <c r="B151"/>
      <c r="C151"/>
    </row>
    <row r="152" spans="1:3" hidden="1" x14ac:dyDescent="0.25">
      <c r="A152" s="61"/>
      <c r="B152"/>
      <c r="C152"/>
    </row>
    <row r="153" spans="1:3" hidden="1" x14ac:dyDescent="0.25">
      <c r="A153" s="61"/>
      <c r="B153"/>
      <c r="C153"/>
    </row>
    <row r="154" spans="1:3" hidden="1" x14ac:dyDescent="0.25">
      <c r="A154" s="61"/>
      <c r="B154"/>
      <c r="C154"/>
    </row>
    <row r="155" spans="1:3" hidden="1" x14ac:dyDescent="0.25">
      <c r="A155" s="61"/>
      <c r="B155"/>
      <c r="C155"/>
    </row>
    <row r="156" spans="1:3" hidden="1" x14ac:dyDescent="0.25">
      <c r="A156" s="61"/>
      <c r="B156"/>
      <c r="C156"/>
    </row>
    <row r="157" spans="1:3" hidden="1" x14ac:dyDescent="0.25">
      <c r="A157" s="61"/>
      <c r="B157"/>
      <c r="C157"/>
    </row>
    <row r="158" spans="1:3" hidden="1" x14ac:dyDescent="0.25">
      <c r="A158" s="61"/>
      <c r="B158"/>
      <c r="C158"/>
    </row>
    <row r="159" spans="1:3" hidden="1" x14ac:dyDescent="0.25">
      <c r="A159" s="61"/>
      <c r="B159"/>
      <c r="C159"/>
    </row>
    <row r="160" spans="1:3" hidden="1" x14ac:dyDescent="0.25">
      <c r="A160" s="61"/>
      <c r="B160"/>
      <c r="C160"/>
    </row>
    <row r="161" spans="1:4" hidden="1" x14ac:dyDescent="0.25">
      <c r="A161" s="61"/>
      <c r="B161"/>
      <c r="C161"/>
    </row>
    <row r="162" spans="1:4" hidden="1" x14ac:dyDescent="0.25">
      <c r="A162" s="61"/>
      <c r="B162"/>
      <c r="C162"/>
    </row>
    <row r="163" spans="1:4" hidden="1" x14ac:dyDescent="0.25">
      <c r="A163" s="61"/>
      <c r="B163"/>
      <c r="C163"/>
    </row>
    <row r="164" spans="1:4" hidden="1" x14ac:dyDescent="0.25">
      <c r="A164" s="61"/>
      <c r="B164"/>
      <c r="C164"/>
    </row>
    <row r="165" spans="1:4" hidden="1" x14ac:dyDescent="0.25">
      <c r="A165" s="61"/>
      <c r="B165"/>
      <c r="C165"/>
    </row>
    <row r="166" spans="1:4" hidden="1" x14ac:dyDescent="0.25">
      <c r="A166" s="61"/>
      <c r="B166"/>
      <c r="C166"/>
    </row>
    <row r="167" spans="1:4" hidden="1" x14ac:dyDescent="0.25">
      <c r="A167" s="61"/>
      <c r="B167"/>
      <c r="C167"/>
    </row>
    <row r="168" spans="1:4" hidden="1" x14ac:dyDescent="0.25">
      <c r="A168" s="61"/>
      <c r="B168"/>
      <c r="C168"/>
    </row>
    <row r="169" spans="1:4" hidden="1" x14ac:dyDescent="0.25">
      <c r="A169" s="61"/>
      <c r="B169"/>
      <c r="C169"/>
    </row>
    <row r="170" spans="1:4" hidden="1" x14ac:dyDescent="0.25">
      <c r="A170" s="61"/>
      <c r="B170"/>
      <c r="C170"/>
    </row>
    <row r="171" spans="1:4" hidden="1" x14ac:dyDescent="0.25">
      <c r="A171" s="61"/>
      <c r="B171"/>
      <c r="C171"/>
    </row>
    <row r="172" spans="1:4" hidden="1" x14ac:dyDescent="0.25">
      <c r="A172" s="61"/>
      <c r="B172"/>
      <c r="C172"/>
    </row>
    <row r="173" spans="1:4" hidden="1" x14ac:dyDescent="0.25">
      <c r="A173" s="61"/>
      <c r="B173"/>
      <c r="C173"/>
      <c r="D173"/>
    </row>
    <row r="174" spans="1:4" hidden="1" x14ac:dyDescent="0.25">
      <c r="A174" s="61"/>
      <c r="B174"/>
      <c r="C174"/>
      <c r="D174"/>
    </row>
    <row r="175" spans="1:4" hidden="1" x14ac:dyDescent="0.25">
      <c r="A175" s="61"/>
      <c r="B175"/>
      <c r="C175"/>
      <c r="D175"/>
    </row>
    <row r="176" spans="1:4" hidden="1" x14ac:dyDescent="0.25">
      <c r="A176" s="61"/>
      <c r="B176"/>
      <c r="C176"/>
      <c r="D176"/>
    </row>
    <row r="177" spans="1:4" hidden="1" x14ac:dyDescent="0.25">
      <c r="A177" s="61"/>
      <c r="B177"/>
      <c r="C177"/>
      <c r="D177"/>
    </row>
    <row r="178" spans="1:4" hidden="1" x14ac:dyDescent="0.25">
      <c r="A178" s="61"/>
      <c r="B178"/>
      <c r="C178"/>
      <c r="D178"/>
    </row>
    <row r="179" spans="1:4" hidden="1" x14ac:dyDescent="0.25">
      <c r="A179" s="61"/>
      <c r="B179"/>
      <c r="C179"/>
      <c r="D179"/>
    </row>
    <row r="180" spans="1:4" hidden="1" x14ac:dyDescent="0.25">
      <c r="A180" s="61"/>
      <c r="B180"/>
      <c r="C180"/>
      <c r="D180"/>
    </row>
    <row r="181" spans="1:4" hidden="1" x14ac:dyDescent="0.25">
      <c r="A181" s="61"/>
      <c r="B181"/>
      <c r="C181"/>
      <c r="D181"/>
    </row>
    <row r="182" spans="1:4" hidden="1" x14ac:dyDescent="0.25">
      <c r="A182" s="61"/>
      <c r="B182"/>
      <c r="C182"/>
      <c r="D182"/>
    </row>
    <row r="183" spans="1:4" hidden="1" x14ac:dyDescent="0.25">
      <c r="A183" s="61"/>
      <c r="B183"/>
      <c r="C183"/>
      <c r="D183"/>
    </row>
    <row r="184" spans="1:4" hidden="1" x14ac:dyDescent="0.25">
      <c r="A184" s="61"/>
      <c r="B184"/>
      <c r="C184"/>
      <c r="D184"/>
    </row>
    <row r="185" spans="1:4" hidden="1" x14ac:dyDescent="0.25">
      <c r="A185" s="61"/>
      <c r="B185"/>
      <c r="C185"/>
      <c r="D185"/>
    </row>
    <row r="186" spans="1:4" hidden="1" x14ac:dyDescent="0.25">
      <c r="A186" s="61"/>
      <c r="B186"/>
      <c r="C186"/>
      <c r="D186"/>
    </row>
    <row r="187" spans="1:4" hidden="1" x14ac:dyDescent="0.25">
      <c r="A187" s="61"/>
      <c r="B187"/>
      <c r="C187"/>
      <c r="D187"/>
    </row>
    <row r="188" spans="1:4" hidden="1" x14ac:dyDescent="0.25">
      <c r="A188" s="61"/>
      <c r="B188"/>
      <c r="C188"/>
      <c r="D188"/>
    </row>
    <row r="189" spans="1:4" hidden="1" x14ac:dyDescent="0.25">
      <c r="A189" s="61"/>
      <c r="B189"/>
      <c r="C189"/>
      <c r="D189"/>
    </row>
  </sheetData>
  <autoFilter ref="A1:D189">
    <filterColumn colId="1">
      <filters>
        <filter val="Queja - Tarjeta VIP"/>
      </filters>
    </filterColumn>
  </autoFilter>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AC71"/>
  <sheetViews>
    <sheetView topLeftCell="W7" workbookViewId="0">
      <selection activeCell="AI19" sqref="AI19"/>
    </sheetView>
  </sheetViews>
  <sheetFormatPr baseColWidth="10" defaultRowHeight="15" x14ac:dyDescent="0.25"/>
  <cols>
    <col min="2" max="3" width="13.28515625" bestFit="1" customWidth="1"/>
    <col min="4" max="4" width="8.42578125" bestFit="1" customWidth="1"/>
    <col min="5" max="5" width="11.5703125" bestFit="1" customWidth="1"/>
    <col min="9" max="9" width="22.85546875" bestFit="1" customWidth="1"/>
    <col min="10" max="10" width="7.5703125" bestFit="1" customWidth="1"/>
    <col min="11" max="12" width="4.5703125" customWidth="1"/>
    <col min="13" max="13" width="6.5703125" bestFit="1" customWidth="1"/>
    <col min="16" max="16" width="13.28515625" bestFit="1" customWidth="1"/>
    <col min="18" max="18" width="3" bestFit="1" customWidth="1"/>
    <col min="19" max="19" width="8.42578125" bestFit="1" customWidth="1"/>
    <col min="20" max="20" width="3" bestFit="1" customWidth="1"/>
    <col min="21" max="21" width="8.42578125" bestFit="1" customWidth="1"/>
    <col min="24" max="24" width="6.7109375" bestFit="1" customWidth="1"/>
    <col min="25" max="25" width="23.7109375" bestFit="1" customWidth="1"/>
    <col min="26" max="26" width="10.140625" bestFit="1" customWidth="1"/>
    <col min="27" max="28" width="5.5703125" bestFit="1" customWidth="1"/>
    <col min="29" max="29" width="6.5703125" bestFit="1" customWidth="1"/>
    <col min="31" max="31" width="12.28515625" bestFit="1" customWidth="1"/>
    <col min="32" max="32" width="12.140625" bestFit="1" customWidth="1"/>
    <col min="33" max="33" width="8.85546875" customWidth="1"/>
    <col min="34" max="34" width="10.7109375" bestFit="1" customWidth="1"/>
    <col min="36" max="36" width="10.140625" bestFit="1" customWidth="1"/>
  </cols>
  <sheetData>
    <row r="3" spans="2:29" x14ac:dyDescent="0.25">
      <c r="B3" s="136" t="s">
        <v>453</v>
      </c>
      <c r="C3" s="136"/>
      <c r="D3" s="136"/>
      <c r="E3" s="136"/>
      <c r="F3" s="136"/>
    </row>
    <row r="4" spans="2:29" x14ac:dyDescent="0.25">
      <c r="B4" s="79" t="s">
        <v>78</v>
      </c>
      <c r="C4" s="79" t="s">
        <v>28</v>
      </c>
      <c r="D4" s="79" t="s">
        <v>80</v>
      </c>
      <c r="E4" s="79" t="s">
        <v>122</v>
      </c>
      <c r="F4" s="80"/>
    </row>
    <row r="5" spans="2:29" x14ac:dyDescent="0.25">
      <c r="B5" s="7">
        <v>45</v>
      </c>
      <c r="C5" s="7">
        <v>4</v>
      </c>
      <c r="D5" s="7">
        <v>18</v>
      </c>
      <c r="E5" s="7">
        <v>2</v>
      </c>
      <c r="F5" s="79">
        <f>SUM(B5:E5)</f>
        <v>69</v>
      </c>
    </row>
    <row r="6" spans="2:29" x14ac:dyDescent="0.25">
      <c r="B6" s="8">
        <f>B5/F5</f>
        <v>0.65217391304347827</v>
      </c>
      <c r="C6" s="8">
        <f>C5/F5</f>
        <v>5.7971014492753624E-2</v>
      </c>
      <c r="D6" s="8">
        <f>D5/F5</f>
        <v>0.2608695652173913</v>
      </c>
      <c r="E6" s="8">
        <f>E5/F5</f>
        <v>2.8985507246376812E-2</v>
      </c>
      <c r="F6" s="81">
        <f>SUM(B6:E6)</f>
        <v>1</v>
      </c>
    </row>
    <row r="7" spans="2:29" x14ac:dyDescent="0.25">
      <c r="H7" s="68" t="s">
        <v>111</v>
      </c>
      <c r="I7" s="13" t="s">
        <v>628</v>
      </c>
      <c r="J7" s="21" t="s">
        <v>629</v>
      </c>
      <c r="K7" s="5" t="s">
        <v>630</v>
      </c>
      <c r="L7" s="27" t="s">
        <v>631</v>
      </c>
      <c r="M7" s="85" t="s">
        <v>153</v>
      </c>
      <c r="P7" s="68" t="s">
        <v>120</v>
      </c>
      <c r="Q7" s="13" t="s">
        <v>628</v>
      </c>
      <c r="R7" s="21" t="s">
        <v>629</v>
      </c>
      <c r="S7" s="5" t="s">
        <v>630</v>
      </c>
      <c r="T7" s="27" t="s">
        <v>631</v>
      </c>
      <c r="U7" s="85" t="s">
        <v>153</v>
      </c>
      <c r="X7" s="68" t="s">
        <v>80</v>
      </c>
      <c r="Y7" s="13" t="s">
        <v>628</v>
      </c>
      <c r="Z7" s="21" t="s">
        <v>629</v>
      </c>
      <c r="AA7" s="5" t="s">
        <v>630</v>
      </c>
      <c r="AB7" s="27" t="s">
        <v>631</v>
      </c>
      <c r="AC7" s="85" t="s">
        <v>153</v>
      </c>
    </row>
    <row r="8" spans="2:29" x14ac:dyDescent="0.25">
      <c r="I8" s="63" t="s">
        <v>118</v>
      </c>
      <c r="J8" s="64">
        <f>+K8/K17</f>
        <v>0.46666666666666667</v>
      </c>
      <c r="K8" s="65">
        <v>21</v>
      </c>
      <c r="L8" s="66">
        <v>58</v>
      </c>
      <c r="M8" s="84">
        <f>+K8+L8</f>
        <v>79</v>
      </c>
      <c r="Q8" s="6" t="s">
        <v>320</v>
      </c>
      <c r="R8" s="7">
        <v>0</v>
      </c>
      <c r="S8" s="82">
        <v>0</v>
      </c>
      <c r="T8" s="87">
        <f>+S8+R8</f>
        <v>0</v>
      </c>
      <c r="U8" s="89">
        <f>+T8+S8</f>
        <v>0</v>
      </c>
      <c r="Y8" s="63" t="s">
        <v>131</v>
      </c>
      <c r="Z8" s="130"/>
      <c r="AA8" s="23">
        <v>5</v>
      </c>
      <c r="AB8" s="23">
        <v>1</v>
      </c>
      <c r="AC8" s="131">
        <f>+AB8+AA8</f>
        <v>6</v>
      </c>
    </row>
    <row r="9" spans="2:29" x14ac:dyDescent="0.25">
      <c r="B9" s="59"/>
      <c r="C9" s="59"/>
      <c r="D9" s="59"/>
      <c r="E9" s="59"/>
      <c r="F9" s="60"/>
      <c r="H9" s="17"/>
      <c r="I9" s="63" t="s">
        <v>135</v>
      </c>
      <c r="J9" s="64">
        <f>+K9/K17</f>
        <v>0.24444444444444444</v>
      </c>
      <c r="K9" s="65">
        <v>11</v>
      </c>
      <c r="L9" s="66">
        <v>18</v>
      </c>
      <c r="M9" s="84">
        <f t="shared" ref="M9:M17" si="0">+L9+K9</f>
        <v>29</v>
      </c>
      <c r="P9" s="17"/>
      <c r="Q9" s="6" t="s">
        <v>122</v>
      </c>
      <c r="R9" s="7">
        <v>0</v>
      </c>
      <c r="S9" s="82">
        <v>0</v>
      </c>
      <c r="T9" s="87">
        <f>+R9+S9</f>
        <v>0</v>
      </c>
      <c r="U9" s="89">
        <f t="shared" ref="U9:U10" si="1">+T9+S9</f>
        <v>0</v>
      </c>
      <c r="X9" s="17"/>
      <c r="Y9" s="63" t="s">
        <v>643</v>
      </c>
      <c r="Z9" s="130"/>
      <c r="AA9" s="23">
        <v>2</v>
      </c>
      <c r="AB9" s="23">
        <v>1</v>
      </c>
      <c r="AC9" s="131">
        <f t="shared" ref="AC9:AC14" si="2">+AB9+AA9</f>
        <v>3</v>
      </c>
    </row>
    <row r="10" spans="2:29" x14ac:dyDescent="0.25">
      <c r="H10" s="17"/>
      <c r="I10" s="15" t="s">
        <v>134</v>
      </c>
      <c r="J10" s="64">
        <f>+K10/K17</f>
        <v>8.8888888888888892E-2</v>
      </c>
      <c r="K10" s="65">
        <v>4</v>
      </c>
      <c r="L10" s="66">
        <v>0</v>
      </c>
      <c r="M10" s="84">
        <f t="shared" si="0"/>
        <v>4</v>
      </c>
      <c r="P10" s="17"/>
      <c r="Q10" s="12" t="s">
        <v>121</v>
      </c>
      <c r="R10" s="13">
        <f>SUM(R8:R9)</f>
        <v>0</v>
      </c>
      <c r="S10" s="82">
        <v>0</v>
      </c>
      <c r="T10" s="87">
        <f>SUM(T8:T9)</f>
        <v>0</v>
      </c>
      <c r="U10" s="89">
        <f t="shared" si="1"/>
        <v>0</v>
      </c>
      <c r="X10" s="17"/>
      <c r="Y10" s="63" t="s">
        <v>130</v>
      </c>
      <c r="Z10" s="130"/>
      <c r="AA10" s="23">
        <v>5</v>
      </c>
      <c r="AB10" s="23">
        <v>1</v>
      </c>
      <c r="AC10" s="131">
        <f t="shared" si="2"/>
        <v>6</v>
      </c>
    </row>
    <row r="11" spans="2:29" x14ac:dyDescent="0.25">
      <c r="H11" s="17"/>
      <c r="I11" s="6" t="s">
        <v>192</v>
      </c>
      <c r="J11" s="64">
        <f>+K11/K17</f>
        <v>8.8888888888888892E-2</v>
      </c>
      <c r="K11" s="82">
        <v>4</v>
      </c>
      <c r="L11" s="87">
        <v>5</v>
      </c>
      <c r="M11" s="84">
        <f t="shared" si="0"/>
        <v>9</v>
      </c>
      <c r="X11" s="17"/>
      <c r="Y11" s="63" t="s">
        <v>564</v>
      </c>
      <c r="Z11" s="130"/>
      <c r="AA11" s="23">
        <v>1</v>
      </c>
      <c r="AB11" s="23">
        <v>0</v>
      </c>
      <c r="AC11" s="131">
        <f t="shared" si="2"/>
        <v>1</v>
      </c>
    </row>
    <row r="12" spans="2:29" x14ac:dyDescent="0.25">
      <c r="H12" s="17"/>
      <c r="I12" s="6" t="s">
        <v>563</v>
      </c>
      <c r="J12" s="64">
        <f>+K12/K17</f>
        <v>6.6666666666666666E-2</v>
      </c>
      <c r="K12" s="65">
        <v>3</v>
      </c>
      <c r="L12" s="66">
        <v>0</v>
      </c>
      <c r="M12" s="84">
        <f t="shared" si="0"/>
        <v>3</v>
      </c>
      <c r="X12" s="17"/>
      <c r="Y12" s="63" t="s">
        <v>135</v>
      </c>
      <c r="Z12" s="130"/>
      <c r="AA12" s="23">
        <v>1</v>
      </c>
      <c r="AB12" s="23">
        <v>0</v>
      </c>
      <c r="AC12" s="131">
        <f t="shared" si="2"/>
        <v>1</v>
      </c>
    </row>
    <row r="13" spans="2:29" x14ac:dyDescent="0.25">
      <c r="H13" s="17"/>
      <c r="I13" s="6" t="s">
        <v>113</v>
      </c>
      <c r="J13" s="64">
        <f>+K13/K17</f>
        <v>2.2222222222222223E-2</v>
      </c>
      <c r="K13" s="65">
        <v>1</v>
      </c>
      <c r="L13" s="66">
        <v>6</v>
      </c>
      <c r="M13" s="84">
        <f t="shared" si="0"/>
        <v>7</v>
      </c>
      <c r="X13" s="17"/>
      <c r="Y13" s="63" t="s">
        <v>686</v>
      </c>
      <c r="Z13" s="130"/>
      <c r="AA13" s="23">
        <v>1</v>
      </c>
      <c r="AB13" s="23">
        <v>0</v>
      </c>
      <c r="AC13" s="131">
        <f t="shared" si="2"/>
        <v>1</v>
      </c>
    </row>
    <row r="14" spans="2:29" x14ac:dyDescent="0.25">
      <c r="B14" s="137" t="s">
        <v>627</v>
      </c>
      <c r="C14" s="138"/>
      <c r="D14" s="138"/>
      <c r="E14" s="138"/>
      <c r="F14" s="139"/>
      <c r="H14" s="17"/>
      <c r="I14" s="6" t="s">
        <v>115</v>
      </c>
      <c r="J14" s="64">
        <f>+K14/K17</f>
        <v>0</v>
      </c>
      <c r="K14" s="65">
        <v>0</v>
      </c>
      <c r="L14" s="66">
        <v>1</v>
      </c>
      <c r="M14" s="84">
        <f t="shared" si="0"/>
        <v>1</v>
      </c>
      <c r="X14" s="17"/>
      <c r="Y14" s="12" t="s">
        <v>121</v>
      </c>
      <c r="Z14" s="90">
        <f>SUM(Z8:Z13)</f>
        <v>0</v>
      </c>
      <c r="AA14" s="5">
        <f>SUM(AA8:AA13)</f>
        <v>15</v>
      </c>
      <c r="AB14" s="27">
        <f>SUM(AB8:AB13)</f>
        <v>3</v>
      </c>
      <c r="AC14" s="89">
        <f t="shared" si="2"/>
        <v>18</v>
      </c>
    </row>
    <row r="15" spans="2:29" x14ac:dyDescent="0.25">
      <c r="B15" s="27" t="s">
        <v>78</v>
      </c>
      <c r="C15" s="27" t="s">
        <v>28</v>
      </c>
      <c r="D15" s="27" t="s">
        <v>80</v>
      </c>
      <c r="E15" s="27" t="s">
        <v>79</v>
      </c>
      <c r="F15" s="28"/>
      <c r="H15" s="17"/>
      <c r="I15" s="6" t="s">
        <v>414</v>
      </c>
      <c r="J15" s="64">
        <f>+K15/K17</f>
        <v>0</v>
      </c>
      <c r="K15" s="65">
        <v>0</v>
      </c>
      <c r="L15" s="66">
        <v>5</v>
      </c>
      <c r="M15" s="84">
        <f t="shared" si="0"/>
        <v>5</v>
      </c>
    </row>
    <row r="16" spans="2:29" x14ac:dyDescent="0.25">
      <c r="B16" s="7">
        <v>105</v>
      </c>
      <c r="C16" s="7">
        <v>43</v>
      </c>
      <c r="D16" s="7">
        <v>3</v>
      </c>
      <c r="E16" s="7">
        <v>0</v>
      </c>
      <c r="F16" s="79">
        <f>SUM(B16:E16)</f>
        <v>151</v>
      </c>
      <c r="I16" s="17" t="s">
        <v>39</v>
      </c>
      <c r="J16" s="64">
        <f>K16/K17</f>
        <v>2.2222222222222223E-2</v>
      </c>
      <c r="K16" s="65">
        <v>1</v>
      </c>
      <c r="L16" s="66">
        <v>12</v>
      </c>
      <c r="M16" s="84">
        <f t="shared" si="0"/>
        <v>13</v>
      </c>
      <c r="Q16" s="13" t="s">
        <v>628</v>
      </c>
      <c r="R16" s="21" t="s">
        <v>629</v>
      </c>
      <c r="S16" s="5" t="s">
        <v>630</v>
      </c>
      <c r="T16" s="27" t="s">
        <v>631</v>
      </c>
      <c r="U16" s="85" t="s">
        <v>153</v>
      </c>
    </row>
    <row r="17" spans="2:27" x14ac:dyDescent="0.25">
      <c r="B17" s="22">
        <f>B16/F16</f>
        <v>0.69536423841059603</v>
      </c>
      <c r="C17" s="22">
        <f>C16/F16</f>
        <v>0.28476821192052981</v>
      </c>
      <c r="D17" s="22">
        <f>D16/F16</f>
        <v>1.9867549668874173E-2</v>
      </c>
      <c r="E17" s="22">
        <f>E16/F16</f>
        <v>0</v>
      </c>
      <c r="F17" s="81">
        <f>SUM(B17:E17)</f>
        <v>1</v>
      </c>
      <c r="H17" s="17"/>
      <c r="I17" s="12" t="s">
        <v>121</v>
      </c>
      <c r="J17" s="14">
        <f>SUM(J8:J16)</f>
        <v>1</v>
      </c>
      <c r="K17" s="5">
        <f>SUM(K8:K16)</f>
        <v>45</v>
      </c>
      <c r="L17" s="27">
        <f>SUM(L8:L16)</f>
        <v>105</v>
      </c>
      <c r="M17" s="83">
        <f t="shared" si="0"/>
        <v>150</v>
      </c>
      <c r="P17" s="86" t="s">
        <v>28</v>
      </c>
      <c r="Q17" s="6" t="s">
        <v>133</v>
      </c>
      <c r="R17" s="7">
        <v>12</v>
      </c>
      <c r="S17" s="65">
        <v>45</v>
      </c>
      <c r="T17" s="66">
        <v>43</v>
      </c>
      <c r="U17" s="88">
        <f>+T17+S17</f>
        <v>88</v>
      </c>
    </row>
    <row r="18" spans="2:27" x14ac:dyDescent="0.25">
      <c r="H18" s="17"/>
    </row>
    <row r="24" spans="2:27" x14ac:dyDescent="0.25">
      <c r="H24" s="17"/>
    </row>
    <row r="25" spans="2:27" x14ac:dyDescent="0.25">
      <c r="H25" s="17"/>
      <c r="Y25" s="3"/>
      <c r="Z25" s="3"/>
      <c r="AA25" s="3"/>
    </row>
    <row r="26" spans="2:27" s="78" customFormat="1" ht="4.5" customHeight="1" x14ac:dyDescent="0.25"/>
    <row r="27" spans="2:27" x14ac:dyDescent="0.25">
      <c r="Y27" s="3"/>
      <c r="Z27" s="3"/>
      <c r="AA27" s="3"/>
    </row>
    <row r="28" spans="2:27" x14ac:dyDescent="0.25">
      <c r="Y28" s="3"/>
      <c r="Z28" s="3"/>
      <c r="AA28" s="3"/>
    </row>
    <row r="29" spans="2:27" x14ac:dyDescent="0.25">
      <c r="B29" s="2" t="s">
        <v>78</v>
      </c>
      <c r="C29" s="2" t="s">
        <v>28</v>
      </c>
      <c r="D29" s="2" t="s">
        <v>455</v>
      </c>
      <c r="E29" s="2" t="s">
        <v>456</v>
      </c>
      <c r="F29" s="2" t="s">
        <v>321</v>
      </c>
      <c r="H29" s="69" t="s">
        <v>111</v>
      </c>
      <c r="I29" s="63" t="s">
        <v>118</v>
      </c>
      <c r="J29" s="22">
        <f>+K29/K38</f>
        <v>0.52666666666666662</v>
      </c>
      <c r="K29" s="23">
        <v>79</v>
      </c>
      <c r="P29" s="2" t="s">
        <v>120</v>
      </c>
      <c r="Q29" s="6" t="s">
        <v>122</v>
      </c>
      <c r="R29" s="7">
        <v>0</v>
      </c>
      <c r="S29" s="8" t="e">
        <f>R29/R31</f>
        <v>#DIV/0!</v>
      </c>
      <c r="X29" s="68" t="s">
        <v>80</v>
      </c>
      <c r="Y29" s="6" t="s">
        <v>686</v>
      </c>
      <c r="Z29" s="7">
        <v>1</v>
      </c>
      <c r="AA29" s="8">
        <f>+Z29/Z35</f>
        <v>5.5555555555555552E-2</v>
      </c>
    </row>
    <row r="30" spans="2:27" x14ac:dyDescent="0.25">
      <c r="B30" s="7">
        <f>+B16+B5</f>
        <v>150</v>
      </c>
      <c r="C30" s="7">
        <f>+C16+C5</f>
        <v>47</v>
      </c>
      <c r="D30" s="7">
        <f>+D16+D5</f>
        <v>21</v>
      </c>
      <c r="E30" s="7">
        <f>+E16+E5</f>
        <v>2</v>
      </c>
      <c r="F30" s="7">
        <f>+F16+F5</f>
        <v>220</v>
      </c>
      <c r="I30" s="63" t="s">
        <v>135</v>
      </c>
      <c r="J30" s="22">
        <f>+K30/K38</f>
        <v>0.19333333333333333</v>
      </c>
      <c r="K30" s="96">
        <v>29</v>
      </c>
      <c r="P30" s="17"/>
      <c r="Q30" s="6" t="s">
        <v>320</v>
      </c>
      <c r="R30" s="7">
        <v>0</v>
      </c>
      <c r="S30" s="8" t="e">
        <f>R30/R31</f>
        <v>#DIV/0!</v>
      </c>
      <c r="X30" s="17"/>
      <c r="Y30" s="6" t="s">
        <v>564</v>
      </c>
      <c r="Z30" s="7">
        <v>1</v>
      </c>
      <c r="AA30" s="8">
        <f>+Z30/Z35</f>
        <v>5.5555555555555552E-2</v>
      </c>
    </row>
    <row r="31" spans="2:27" x14ac:dyDescent="0.25">
      <c r="B31" s="8">
        <f>B30/F30</f>
        <v>0.68181818181818177</v>
      </c>
      <c r="C31" s="8">
        <f>C30/F30</f>
        <v>0.21363636363636362</v>
      </c>
      <c r="D31" s="8">
        <f>D30/F30</f>
        <v>9.5454545454545459E-2</v>
      </c>
      <c r="E31" s="8">
        <f>E30/F30</f>
        <v>9.0909090909090905E-3</v>
      </c>
      <c r="F31" s="29">
        <f>SUM(B31:E31)</f>
        <v>0.99999999999999989</v>
      </c>
      <c r="I31" s="63" t="s">
        <v>39</v>
      </c>
      <c r="J31" s="125">
        <f>+K31/K38</f>
        <v>8.666666666666667E-2</v>
      </c>
      <c r="K31" s="23">
        <v>13</v>
      </c>
      <c r="P31" s="17"/>
      <c r="Q31" s="12" t="s">
        <v>121</v>
      </c>
      <c r="R31" s="13">
        <f>SUM(R29:R30)</f>
        <v>0</v>
      </c>
      <c r="S31" s="14" t="e">
        <f>SUM(S29:S30)</f>
        <v>#DIV/0!</v>
      </c>
      <c r="X31" s="17"/>
      <c r="Y31" s="6" t="s">
        <v>131</v>
      </c>
      <c r="Z31" s="7">
        <v>6</v>
      </c>
      <c r="AA31" s="8">
        <f>+Z31/Z35</f>
        <v>0.33333333333333331</v>
      </c>
    </row>
    <row r="32" spans="2:27" x14ac:dyDescent="0.25">
      <c r="H32" s="17"/>
      <c r="I32" s="63" t="s">
        <v>192</v>
      </c>
      <c r="J32" s="22">
        <f>+K32/K38</f>
        <v>0.06</v>
      </c>
      <c r="K32" s="122">
        <v>9</v>
      </c>
      <c r="X32" s="17"/>
      <c r="Y32" s="15" t="s">
        <v>643</v>
      </c>
      <c r="Z32" s="7">
        <v>3</v>
      </c>
      <c r="AA32" s="8">
        <f>+Z32/Z35</f>
        <v>0.16666666666666666</v>
      </c>
    </row>
    <row r="33" spans="2:29" x14ac:dyDescent="0.25">
      <c r="H33" s="17"/>
      <c r="I33" s="63" t="s">
        <v>115</v>
      </c>
      <c r="J33" s="22">
        <f>+K33/K38</f>
        <v>6.6666666666666671E-3</v>
      </c>
      <c r="K33" s="23">
        <v>1</v>
      </c>
      <c r="X33" s="17"/>
      <c r="Y33" s="6" t="s">
        <v>130</v>
      </c>
      <c r="Z33" s="7">
        <v>6</v>
      </c>
      <c r="AA33" s="8">
        <f>+Z33/Z35</f>
        <v>0.33333333333333331</v>
      </c>
    </row>
    <row r="34" spans="2:29" x14ac:dyDescent="0.25">
      <c r="H34" s="17"/>
      <c r="I34" s="63" t="s">
        <v>563</v>
      </c>
      <c r="J34" s="22">
        <f>+K34/K38</f>
        <v>0.02</v>
      </c>
      <c r="K34" s="23">
        <v>3</v>
      </c>
      <c r="X34" s="17"/>
      <c r="Y34" s="6" t="s">
        <v>135</v>
      </c>
      <c r="Z34" s="7">
        <v>1</v>
      </c>
      <c r="AA34" s="8">
        <f>+Z34/Z35</f>
        <v>5.5555555555555552E-2</v>
      </c>
    </row>
    <row r="35" spans="2:29" x14ac:dyDescent="0.25">
      <c r="C35" s="2" t="s">
        <v>322</v>
      </c>
      <c r="D35" s="2" t="s">
        <v>323</v>
      </c>
      <c r="E35" s="2" t="s">
        <v>327</v>
      </c>
      <c r="H35" s="17"/>
      <c r="I35" s="63" t="s">
        <v>134</v>
      </c>
      <c r="J35" s="22">
        <f>+K35/K38</f>
        <v>2.6666666666666668E-2</v>
      </c>
      <c r="K35" s="23">
        <v>4</v>
      </c>
      <c r="X35" s="17"/>
      <c r="Y35" s="12" t="s">
        <v>121</v>
      </c>
      <c r="Z35" s="13">
        <f>SUM(Z29:Z34)</f>
        <v>18</v>
      </c>
      <c r="AA35" s="14">
        <f>SUM(AA29:AA34)</f>
        <v>1</v>
      </c>
    </row>
    <row r="36" spans="2:29" x14ac:dyDescent="0.25">
      <c r="B36" s="2" t="s">
        <v>78</v>
      </c>
      <c r="C36" s="7">
        <f>+K17</f>
        <v>45</v>
      </c>
      <c r="D36" s="7">
        <f>+L17</f>
        <v>105</v>
      </c>
      <c r="E36" s="34">
        <f>+M17</f>
        <v>150</v>
      </c>
      <c r="H36" s="17"/>
      <c r="I36" s="63" t="s">
        <v>113</v>
      </c>
      <c r="J36" s="22">
        <f>+K36/K38</f>
        <v>4.6666666666666669E-2</v>
      </c>
      <c r="K36" s="23">
        <v>7</v>
      </c>
      <c r="X36" s="3"/>
      <c r="Y36" s="3"/>
      <c r="Z36" s="3"/>
      <c r="AA36" s="3"/>
    </row>
    <row r="37" spans="2:29" x14ac:dyDescent="0.25">
      <c r="B37" s="2" t="s">
        <v>80</v>
      </c>
      <c r="C37" s="7">
        <f>+AA14</f>
        <v>15</v>
      </c>
      <c r="D37" s="7">
        <f>+AB14</f>
        <v>3</v>
      </c>
      <c r="E37" s="34">
        <f>+AC14</f>
        <v>18</v>
      </c>
      <c r="H37" s="17"/>
      <c r="I37" s="63" t="s">
        <v>414</v>
      </c>
      <c r="J37" s="22">
        <f>+K37/K38</f>
        <v>3.3333333333333333E-2</v>
      </c>
      <c r="K37" s="23">
        <v>5</v>
      </c>
      <c r="X37" s="3"/>
      <c r="Y37" s="3"/>
      <c r="Z37" s="3"/>
      <c r="AA37" s="3"/>
    </row>
    <row r="38" spans="2:29" x14ac:dyDescent="0.25">
      <c r="H38" s="17"/>
      <c r="I38" s="12" t="s">
        <v>121</v>
      </c>
      <c r="J38" s="14">
        <f>SUM(J29:J37)</f>
        <v>1</v>
      </c>
      <c r="K38" s="13">
        <f>SUM(K29:K37)</f>
        <v>150</v>
      </c>
      <c r="X38" s="3"/>
      <c r="Y38" s="3"/>
      <c r="Z38" s="3"/>
      <c r="AA38" s="3"/>
    </row>
    <row r="39" spans="2:29" x14ac:dyDescent="0.25">
      <c r="X39" s="3"/>
      <c r="Y39" s="3"/>
      <c r="Z39" s="3"/>
      <c r="AA39" s="3"/>
    </row>
    <row r="40" spans="2:29" x14ac:dyDescent="0.25">
      <c r="X40" s="3"/>
      <c r="Y40" s="3"/>
      <c r="Z40" s="3"/>
      <c r="AA40" s="3"/>
    </row>
    <row r="41" spans="2:29" x14ac:dyDescent="0.25">
      <c r="C41" s="2" t="s">
        <v>322</v>
      </c>
      <c r="D41" s="2" t="s">
        <v>323</v>
      </c>
      <c r="X41" s="3"/>
      <c r="Y41" s="3"/>
      <c r="Z41" s="3"/>
      <c r="AA41" s="3"/>
    </row>
    <row r="42" spans="2:29" x14ac:dyDescent="0.25">
      <c r="B42" s="2" t="s">
        <v>78</v>
      </c>
      <c r="C42" s="8">
        <f>C36/E36</f>
        <v>0.3</v>
      </c>
      <c r="D42" s="8">
        <f>D36/E36</f>
        <v>0.7</v>
      </c>
      <c r="X42" s="3"/>
      <c r="Y42" s="3"/>
      <c r="Z42" s="3"/>
      <c r="AA42" s="3"/>
    </row>
    <row r="43" spans="2:29" x14ac:dyDescent="0.25">
      <c r="B43" s="2" t="s">
        <v>80</v>
      </c>
      <c r="C43" s="8">
        <f>C37/E37</f>
        <v>0.83333333333333337</v>
      </c>
      <c r="D43" s="8">
        <f>D37/E37</f>
        <v>0.16666666666666666</v>
      </c>
      <c r="X43" s="3"/>
      <c r="Y43" s="3"/>
      <c r="Z43" s="3"/>
      <c r="AA43" s="3"/>
    </row>
    <row r="44" spans="2:29" x14ac:dyDescent="0.25">
      <c r="X44" s="3"/>
      <c r="Y44" s="3"/>
      <c r="Z44" s="3"/>
      <c r="AA44" s="3"/>
    </row>
    <row r="45" spans="2:29" x14ac:dyDescent="0.25">
      <c r="I45" s="3"/>
      <c r="J45" s="3"/>
      <c r="K45" s="3"/>
      <c r="X45" s="3"/>
      <c r="Y45" s="3"/>
      <c r="Z45" s="3"/>
      <c r="AA45" s="3"/>
      <c r="AB45" s="3"/>
      <c r="AC45" s="3"/>
    </row>
    <row r="46" spans="2:29" x14ac:dyDescent="0.25">
      <c r="I46" s="3"/>
      <c r="J46" s="3"/>
      <c r="K46" s="3"/>
      <c r="X46" s="3"/>
      <c r="Y46" s="3"/>
      <c r="Z46" s="3"/>
      <c r="AA46" s="3"/>
      <c r="AB46" s="3"/>
      <c r="AC46" s="3"/>
    </row>
    <row r="47" spans="2:29" x14ac:dyDescent="0.25">
      <c r="I47" s="3"/>
      <c r="J47" s="3"/>
      <c r="K47" s="3"/>
      <c r="X47" s="3"/>
      <c r="Y47" s="3"/>
      <c r="Z47" s="3"/>
      <c r="AA47" s="3"/>
      <c r="AB47" s="3"/>
      <c r="AC47" s="3"/>
    </row>
    <row r="48" spans="2:29" x14ac:dyDescent="0.25">
      <c r="I48" s="3"/>
      <c r="J48" s="3"/>
      <c r="K48" s="3"/>
      <c r="X48" s="3"/>
      <c r="Y48" s="3"/>
      <c r="Z48" s="3"/>
      <c r="AA48" s="3"/>
      <c r="AB48" s="3"/>
      <c r="AC48" s="3"/>
    </row>
    <row r="49" spans="1:29" x14ac:dyDescent="0.25">
      <c r="I49" s="3"/>
      <c r="J49" s="3"/>
      <c r="K49" s="3"/>
      <c r="X49" s="3"/>
      <c r="Y49" s="3"/>
      <c r="Z49" s="3"/>
      <c r="AA49" s="3"/>
      <c r="AB49" s="3"/>
      <c r="AC49" s="3"/>
    </row>
    <row r="50" spans="1:29" x14ac:dyDescent="0.25">
      <c r="I50" s="3"/>
      <c r="J50" s="3"/>
      <c r="K50" s="3"/>
      <c r="X50" s="3"/>
      <c r="Y50" s="3"/>
      <c r="Z50" s="3"/>
      <c r="AA50" s="3"/>
      <c r="AB50" s="3"/>
      <c r="AC50" s="3"/>
    </row>
    <row r="51" spans="1:29" x14ac:dyDescent="0.25">
      <c r="I51" s="3"/>
      <c r="J51" s="3"/>
      <c r="K51" s="3"/>
      <c r="X51" s="3"/>
      <c r="Y51" s="3"/>
      <c r="Z51" s="3"/>
      <c r="AA51" s="3"/>
      <c r="AB51" s="3"/>
      <c r="AC51" s="3"/>
    </row>
    <row r="52" spans="1:29" x14ac:dyDescent="0.25">
      <c r="I52" s="3"/>
      <c r="J52" s="3"/>
      <c r="K52" s="3"/>
      <c r="X52" s="3"/>
      <c r="Y52" s="3"/>
      <c r="Z52" s="3"/>
      <c r="AA52" s="3"/>
      <c r="AB52" s="3"/>
      <c r="AC52" s="3"/>
    </row>
    <row r="53" spans="1:29" x14ac:dyDescent="0.25">
      <c r="I53" s="3"/>
      <c r="J53" s="3"/>
      <c r="K53" s="3"/>
      <c r="X53" s="3"/>
      <c r="Y53" s="3"/>
      <c r="Z53" s="3"/>
      <c r="AA53" s="3"/>
      <c r="AB53" s="3"/>
      <c r="AC53" s="3"/>
    </row>
    <row r="54" spans="1:29" x14ac:dyDescent="0.25">
      <c r="I54" s="3"/>
      <c r="J54" s="3"/>
      <c r="K54" s="3"/>
      <c r="X54" s="3"/>
      <c r="Y54" s="3"/>
      <c r="Z54" s="3"/>
      <c r="AA54" s="3"/>
      <c r="AB54" s="3"/>
      <c r="AC54" s="3"/>
    </row>
    <row r="55" spans="1:29" x14ac:dyDescent="0.25">
      <c r="I55" s="3"/>
      <c r="J55" s="3"/>
      <c r="K55" s="3"/>
      <c r="X55" s="3"/>
      <c r="Y55" s="3"/>
      <c r="Z55" s="3"/>
      <c r="AA55" s="3"/>
      <c r="AB55" s="3"/>
      <c r="AC55" s="3"/>
    </row>
    <row r="56" spans="1:29" x14ac:dyDescent="0.25">
      <c r="I56" s="3"/>
      <c r="J56" s="3"/>
      <c r="K56" s="3"/>
      <c r="X56" s="3"/>
      <c r="Y56" s="3"/>
      <c r="Z56" s="3"/>
      <c r="AA56" s="3"/>
      <c r="AB56" s="3"/>
      <c r="AC56" s="3"/>
    </row>
    <row r="57" spans="1:29" x14ac:dyDescent="0.25">
      <c r="B57" s="32"/>
      <c r="C57" s="32"/>
      <c r="D57" s="32"/>
      <c r="E57" s="32"/>
      <c r="I57" s="3"/>
      <c r="J57" s="3"/>
      <c r="K57" s="3"/>
      <c r="X57" s="3"/>
      <c r="Y57" s="3"/>
      <c r="Z57" s="3"/>
      <c r="AA57" s="3"/>
      <c r="AB57" s="3"/>
      <c r="AC57" s="3"/>
    </row>
    <row r="58" spans="1:29" x14ac:dyDescent="0.25">
      <c r="A58" s="32"/>
      <c r="B58" s="70"/>
      <c r="C58" s="70"/>
      <c r="D58" s="70"/>
      <c r="E58" s="70"/>
      <c r="F58" s="32"/>
      <c r="I58" s="3"/>
      <c r="J58" s="3"/>
      <c r="K58" s="3"/>
      <c r="X58" s="3"/>
      <c r="AB58" s="3"/>
      <c r="AC58" s="3"/>
    </row>
    <row r="59" spans="1:29" x14ac:dyDescent="0.25">
      <c r="A59" s="32"/>
      <c r="B59" s="70"/>
      <c r="C59" s="70"/>
      <c r="D59" s="70"/>
      <c r="E59" s="70"/>
      <c r="F59" s="70"/>
      <c r="I59" s="3"/>
      <c r="J59" s="3"/>
      <c r="K59" s="3"/>
      <c r="X59" s="3"/>
      <c r="AB59" s="3"/>
      <c r="AC59" s="3"/>
    </row>
    <row r="60" spans="1:29" x14ac:dyDescent="0.25">
      <c r="A60" s="32"/>
      <c r="B60" s="61"/>
      <c r="C60" s="61"/>
      <c r="D60" s="61"/>
      <c r="E60" s="61"/>
      <c r="F60" s="70"/>
      <c r="I60" s="3"/>
      <c r="J60" s="3"/>
      <c r="K60" s="3"/>
      <c r="P60" s="3"/>
      <c r="Q60" s="3"/>
      <c r="R60" s="3"/>
      <c r="S60" s="3"/>
      <c r="X60" s="3"/>
      <c r="AB60" s="3"/>
      <c r="AC60" s="3"/>
    </row>
    <row r="61" spans="1:29" x14ac:dyDescent="0.25">
      <c r="E61" s="3"/>
      <c r="F61" s="3"/>
      <c r="R61" s="3"/>
      <c r="S61" s="3"/>
      <c r="X61" s="3"/>
      <c r="AB61" s="3"/>
      <c r="AC61" s="3"/>
    </row>
    <row r="62" spans="1:29" x14ac:dyDescent="0.25">
      <c r="I62" s="3"/>
      <c r="J62" s="3"/>
      <c r="K62" s="3"/>
      <c r="L62" s="3"/>
      <c r="P62" s="3"/>
      <c r="Q62" s="3"/>
      <c r="R62" s="3"/>
      <c r="S62" s="3"/>
      <c r="T62" s="3"/>
      <c r="X62" s="3"/>
      <c r="AB62" s="3"/>
      <c r="AC62" s="3"/>
    </row>
    <row r="63" spans="1:29" x14ac:dyDescent="0.25">
      <c r="A63" s="3"/>
      <c r="C63" s="76" t="s">
        <v>457</v>
      </c>
      <c r="D63" s="76" t="s">
        <v>458</v>
      </c>
      <c r="E63" s="76" t="s">
        <v>459</v>
      </c>
      <c r="F63" s="76" t="s">
        <v>559</v>
      </c>
      <c r="G63" s="76" t="s">
        <v>560</v>
      </c>
      <c r="H63" s="76" t="s">
        <v>626</v>
      </c>
      <c r="I63" s="3"/>
      <c r="J63" s="3"/>
      <c r="K63" s="3"/>
      <c r="L63" s="3"/>
      <c r="P63" s="3"/>
      <c r="Q63" s="3"/>
      <c r="R63" s="3"/>
      <c r="S63" s="3"/>
      <c r="T63" s="3"/>
      <c r="X63" s="3"/>
    </row>
    <row r="64" spans="1:29" s="3" customFormat="1" x14ac:dyDescent="0.25">
      <c r="B64" s="75" t="s">
        <v>78</v>
      </c>
      <c r="C64" s="23">
        <v>140</v>
      </c>
      <c r="D64" s="23">
        <v>176</v>
      </c>
      <c r="E64" s="7">
        <v>175</v>
      </c>
      <c r="F64" s="7">
        <v>215</v>
      </c>
      <c r="G64" s="7">
        <v>168</v>
      </c>
      <c r="H64" s="7">
        <v>150</v>
      </c>
      <c r="Y64"/>
      <c r="Z64"/>
      <c r="AA64"/>
    </row>
    <row r="65" spans="1:27" s="3" customFormat="1" x14ac:dyDescent="0.25">
      <c r="B65" s="75" t="s">
        <v>28</v>
      </c>
      <c r="C65" s="23">
        <v>66</v>
      </c>
      <c r="D65" s="23">
        <v>71</v>
      </c>
      <c r="E65" s="7">
        <v>61</v>
      </c>
      <c r="F65" s="7">
        <v>20</v>
      </c>
      <c r="G65" s="7">
        <v>64</v>
      </c>
      <c r="H65" s="7">
        <v>47</v>
      </c>
      <c r="Y65"/>
      <c r="Z65"/>
      <c r="AA65"/>
    </row>
    <row r="66" spans="1:27" s="3" customFormat="1" x14ac:dyDescent="0.25">
      <c r="B66" s="75" t="s">
        <v>455</v>
      </c>
      <c r="C66" s="23">
        <v>60</v>
      </c>
      <c r="D66" s="23">
        <v>69</v>
      </c>
      <c r="E66" s="7">
        <v>24</v>
      </c>
      <c r="F66" s="7">
        <v>17</v>
      </c>
      <c r="G66" s="7">
        <v>26</v>
      </c>
      <c r="H66" s="7">
        <v>21</v>
      </c>
      <c r="X66"/>
      <c r="Y66"/>
      <c r="Z66"/>
      <c r="AA66"/>
    </row>
    <row r="67" spans="1:27" s="3" customFormat="1" x14ac:dyDescent="0.25">
      <c r="B67" s="75" t="s">
        <v>456</v>
      </c>
      <c r="C67" s="23">
        <v>2</v>
      </c>
      <c r="D67" s="23">
        <v>2</v>
      </c>
      <c r="E67" s="7">
        <v>3</v>
      </c>
      <c r="F67" s="7">
        <v>0</v>
      </c>
      <c r="G67" s="7">
        <v>0</v>
      </c>
      <c r="H67" s="7">
        <v>0</v>
      </c>
      <c r="X67"/>
      <c r="Y67"/>
      <c r="Z67"/>
      <c r="AA67"/>
    </row>
    <row r="68" spans="1:27" s="3" customFormat="1" x14ac:dyDescent="0.25">
      <c r="B68" s="73" t="s">
        <v>321</v>
      </c>
      <c r="C68" s="72">
        <f>SUM(C64:C67)</f>
        <v>268</v>
      </c>
      <c r="D68" s="72">
        <f>SUM(D64:D67)</f>
        <v>318</v>
      </c>
      <c r="E68" s="72">
        <f>SUM(E64:E67)</f>
        <v>263</v>
      </c>
      <c r="F68" s="72">
        <f t="shared" ref="F68:H68" si="3">SUM(F64:F67)</f>
        <v>252</v>
      </c>
      <c r="G68" s="72">
        <f t="shared" si="3"/>
        <v>258</v>
      </c>
      <c r="H68" s="72">
        <f t="shared" si="3"/>
        <v>218</v>
      </c>
      <c r="X68"/>
      <c r="Y68"/>
      <c r="Z68"/>
      <c r="AA68"/>
    </row>
    <row r="69" spans="1:27" s="3" customFormat="1" x14ac:dyDescent="0.25">
      <c r="B69" s="74" t="s">
        <v>460</v>
      </c>
      <c r="C69" s="63"/>
      <c r="D69" s="22">
        <f>(D68-C68)/C68</f>
        <v>0.18656716417910449</v>
      </c>
      <c r="E69" s="22">
        <f>(E68-D68)/D68</f>
        <v>-0.17295597484276728</v>
      </c>
      <c r="F69" s="22">
        <f>(F68-E68)/E68</f>
        <v>-4.1825095057034217E-2</v>
      </c>
      <c r="G69" s="22">
        <f>(G68-F68)/F68</f>
        <v>2.3809523809523808E-2</v>
      </c>
      <c r="H69" s="22">
        <f>(H68-G68)/G68</f>
        <v>-0.15503875968992248</v>
      </c>
      <c r="X69"/>
      <c r="Y69"/>
      <c r="Z69"/>
      <c r="AA69"/>
    </row>
    <row r="70" spans="1:27" s="3" customFormat="1" x14ac:dyDescent="0.25">
      <c r="X70"/>
      <c r="Y70"/>
      <c r="Z70"/>
      <c r="AA70"/>
    </row>
    <row r="71" spans="1:27" s="3" customFormat="1" x14ac:dyDescent="0.25">
      <c r="A71"/>
      <c r="B71"/>
      <c r="C71"/>
      <c r="D71"/>
      <c r="E71"/>
      <c r="X71"/>
      <c r="Y71"/>
      <c r="Z71"/>
      <c r="AA71"/>
    </row>
  </sheetData>
  <mergeCells count="2">
    <mergeCell ref="B3:F3"/>
    <mergeCell ref="B14:F14"/>
  </mergeCell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00B050"/>
  </sheetPr>
  <dimension ref="A1:D136"/>
  <sheetViews>
    <sheetView zoomScale="90" zoomScaleNormal="90" workbookViewId="0">
      <selection activeCell="H161" sqref="H161"/>
    </sheetView>
  </sheetViews>
  <sheetFormatPr baseColWidth="10" defaultRowHeight="15" x14ac:dyDescent="0.25"/>
  <cols>
    <col min="1" max="1" width="5.5703125" style="43" bestFit="1" customWidth="1"/>
    <col min="2" max="2" width="38.7109375" style="45" bestFit="1" customWidth="1"/>
    <col min="3" max="3" width="106.42578125" style="46" customWidth="1"/>
    <col min="4" max="4" width="20.5703125" style="45" bestFit="1" customWidth="1"/>
    <col min="7" max="7" width="33.42578125" bestFit="1" customWidth="1"/>
    <col min="8" max="8" width="46.5703125" bestFit="1" customWidth="1"/>
    <col min="9" max="9" width="8" bestFit="1" customWidth="1"/>
    <col min="10" max="10" width="13" bestFit="1" customWidth="1"/>
  </cols>
  <sheetData>
    <row r="1" spans="1:4" s="3" customFormat="1" x14ac:dyDescent="0.25">
      <c r="A1" s="40"/>
      <c r="B1" s="41" t="s">
        <v>1</v>
      </c>
      <c r="C1" s="42" t="s">
        <v>336</v>
      </c>
      <c r="D1" s="41" t="s">
        <v>337</v>
      </c>
    </row>
    <row r="2" spans="1:4" hidden="1" x14ac:dyDescent="0.25">
      <c r="A2" s="61"/>
      <c r="C2"/>
    </row>
    <row r="3" spans="1:4" hidden="1" x14ac:dyDescent="0.25">
      <c r="A3" s="61"/>
      <c r="B3" s="49" t="s">
        <v>623</v>
      </c>
      <c r="C3"/>
    </row>
    <row r="4" spans="1:4" hidden="1" x14ac:dyDescent="0.25">
      <c r="A4" s="61">
        <v>1</v>
      </c>
      <c r="B4" s="45" t="s">
        <v>74</v>
      </c>
      <c r="C4"/>
      <c r="D4" s="45" t="s">
        <v>142</v>
      </c>
    </row>
    <row r="5" spans="1:4" hidden="1" x14ac:dyDescent="0.25">
      <c r="A5" s="61">
        <v>2</v>
      </c>
      <c r="B5" s="45" t="s">
        <v>139</v>
      </c>
      <c r="C5"/>
      <c r="D5" s="45" t="s">
        <v>142</v>
      </c>
    </row>
    <row r="6" spans="1:4" ht="225" hidden="1" x14ac:dyDescent="0.25">
      <c r="A6" s="61">
        <v>3</v>
      </c>
      <c r="B6" s="45" t="s">
        <v>92</v>
      </c>
      <c r="C6" s="1" t="s">
        <v>624</v>
      </c>
      <c r="D6" s="45" t="s">
        <v>179</v>
      </c>
    </row>
    <row r="7" spans="1:4" hidden="1" x14ac:dyDescent="0.25">
      <c r="A7" s="61">
        <v>4</v>
      </c>
      <c r="B7" s="45" t="s">
        <v>74</v>
      </c>
      <c r="C7"/>
      <c r="D7" s="45" t="s">
        <v>142</v>
      </c>
    </row>
    <row r="8" spans="1:4" hidden="1" x14ac:dyDescent="0.25">
      <c r="A8" s="61"/>
      <c r="C8"/>
    </row>
    <row r="9" spans="1:4" hidden="1" x14ac:dyDescent="0.25">
      <c r="A9" s="61"/>
      <c r="B9" s="49" t="s">
        <v>625</v>
      </c>
      <c r="C9"/>
    </row>
    <row r="10" spans="1:4" hidden="1" x14ac:dyDescent="0.25">
      <c r="A10" s="61">
        <v>5</v>
      </c>
      <c r="B10" s="45" t="s">
        <v>139</v>
      </c>
      <c r="C10"/>
      <c r="D10" s="45" t="s">
        <v>155</v>
      </c>
    </row>
    <row r="11" spans="1:4" hidden="1" x14ac:dyDescent="0.25">
      <c r="A11" s="61">
        <v>6</v>
      </c>
      <c r="B11" s="45" t="s">
        <v>91</v>
      </c>
      <c r="C11"/>
      <c r="D11" s="45" t="s">
        <v>216</v>
      </c>
    </row>
    <row r="12" spans="1:4" hidden="1" x14ac:dyDescent="0.25">
      <c r="A12" s="61"/>
      <c r="C12"/>
    </row>
    <row r="13" spans="1:4" hidden="1" x14ac:dyDescent="0.25">
      <c r="A13" s="61"/>
      <c r="B13" s="49" t="s">
        <v>632</v>
      </c>
      <c r="C13"/>
    </row>
    <row r="14" spans="1:4" hidden="1" x14ac:dyDescent="0.25">
      <c r="A14" s="61">
        <v>7</v>
      </c>
      <c r="B14" s="45" t="s">
        <v>513</v>
      </c>
      <c r="C14"/>
      <c r="D14" s="45" t="s">
        <v>144</v>
      </c>
    </row>
    <row r="15" spans="1:4" hidden="1" x14ac:dyDescent="0.25">
      <c r="A15" s="61">
        <v>8</v>
      </c>
      <c r="B15" s="45" t="s">
        <v>138</v>
      </c>
      <c r="D15" s="45" t="s">
        <v>142</v>
      </c>
    </row>
    <row r="16" spans="1:4" s="45" customFormat="1" ht="285" hidden="1" x14ac:dyDescent="0.25">
      <c r="A16" s="61">
        <v>9</v>
      </c>
      <c r="B16" s="45" t="s">
        <v>634</v>
      </c>
      <c r="C16" s="1" t="s">
        <v>633</v>
      </c>
      <c r="D16" s="45" t="s">
        <v>50</v>
      </c>
    </row>
    <row r="17" spans="1:4" s="45" customFormat="1" hidden="1" x14ac:dyDescent="0.25">
      <c r="A17" s="61">
        <v>10</v>
      </c>
      <c r="B17" s="45" t="s">
        <v>513</v>
      </c>
      <c r="C17"/>
      <c r="D17" s="45" t="s">
        <v>144</v>
      </c>
    </row>
    <row r="18" spans="1:4" s="45" customFormat="1" hidden="1" x14ac:dyDescent="0.25">
      <c r="A18" s="61"/>
      <c r="C18"/>
    </row>
    <row r="19" spans="1:4" s="45" customFormat="1" hidden="1" x14ac:dyDescent="0.25">
      <c r="A19" s="61"/>
      <c r="B19" s="49" t="s">
        <v>635</v>
      </c>
      <c r="C19"/>
    </row>
    <row r="20" spans="1:4" s="45" customFormat="1" hidden="1" x14ac:dyDescent="0.25">
      <c r="A20" s="61">
        <v>11</v>
      </c>
      <c r="B20" s="45" t="s">
        <v>513</v>
      </c>
      <c r="C20"/>
      <c r="D20" s="45" t="s">
        <v>144</v>
      </c>
    </row>
    <row r="21" spans="1:4" s="45" customFormat="1" hidden="1" x14ac:dyDescent="0.25">
      <c r="A21" s="61">
        <v>12</v>
      </c>
      <c r="B21" s="45" t="s">
        <v>74</v>
      </c>
      <c r="C21"/>
      <c r="D21" s="45" t="s">
        <v>142</v>
      </c>
    </row>
    <row r="22" spans="1:4" s="45" customFormat="1" hidden="1" x14ac:dyDescent="0.25">
      <c r="A22" s="61">
        <v>13</v>
      </c>
      <c r="B22" s="45" t="s">
        <v>74</v>
      </c>
      <c r="C22"/>
      <c r="D22" s="45" t="s">
        <v>142</v>
      </c>
    </row>
    <row r="23" spans="1:4" s="45" customFormat="1" x14ac:dyDescent="0.25">
      <c r="A23" s="61">
        <v>14</v>
      </c>
      <c r="B23" s="45" t="s">
        <v>636</v>
      </c>
      <c r="C23" t="s">
        <v>637</v>
      </c>
      <c r="D23" s="45" t="s">
        <v>47</v>
      </c>
    </row>
    <row r="24" spans="1:4" s="45" customFormat="1" hidden="1" x14ac:dyDescent="0.25">
      <c r="A24" s="61">
        <v>15</v>
      </c>
      <c r="B24" s="45" t="s">
        <v>139</v>
      </c>
      <c r="C24"/>
      <c r="D24" s="45" t="s">
        <v>142</v>
      </c>
    </row>
    <row r="25" spans="1:4" s="45" customFormat="1" hidden="1" x14ac:dyDescent="0.25">
      <c r="A25" s="61">
        <v>16</v>
      </c>
      <c r="B25" s="45" t="s">
        <v>443</v>
      </c>
      <c r="C25"/>
      <c r="D25" s="45" t="s">
        <v>39</v>
      </c>
    </row>
    <row r="26" spans="1:4" s="45" customFormat="1" hidden="1" x14ac:dyDescent="0.25">
      <c r="A26" s="61">
        <v>17</v>
      </c>
      <c r="B26" s="45" t="s">
        <v>74</v>
      </c>
      <c r="C26"/>
      <c r="D26" s="45" t="s">
        <v>142</v>
      </c>
    </row>
    <row r="27" spans="1:4" s="45" customFormat="1" hidden="1" x14ac:dyDescent="0.25">
      <c r="A27" s="61">
        <v>18</v>
      </c>
      <c r="B27" s="45" t="s">
        <v>74</v>
      </c>
      <c r="C27"/>
      <c r="D27" s="45" t="s">
        <v>142</v>
      </c>
    </row>
    <row r="28" spans="1:4" s="45" customFormat="1" hidden="1" x14ac:dyDescent="0.25">
      <c r="A28" s="61"/>
      <c r="C28"/>
    </row>
    <row r="29" spans="1:4" s="45" customFormat="1" hidden="1" x14ac:dyDescent="0.25">
      <c r="A29" s="61"/>
      <c r="B29" s="49" t="s">
        <v>638</v>
      </c>
      <c r="C29"/>
    </row>
    <row r="30" spans="1:4" s="45" customFormat="1" hidden="1" x14ac:dyDescent="0.25">
      <c r="A30" s="61">
        <v>19</v>
      </c>
      <c r="B30" s="45" t="s">
        <v>138</v>
      </c>
      <c r="C30" s="46"/>
      <c r="D30" s="45" t="s">
        <v>142</v>
      </c>
    </row>
    <row r="31" spans="1:4" s="45" customFormat="1" hidden="1" x14ac:dyDescent="0.25">
      <c r="A31" s="61">
        <v>20</v>
      </c>
      <c r="B31" s="45" t="s">
        <v>139</v>
      </c>
      <c r="C31"/>
      <c r="D31" s="45" t="s">
        <v>142</v>
      </c>
    </row>
    <row r="32" spans="1:4" s="45" customFormat="1" hidden="1" x14ac:dyDescent="0.25">
      <c r="A32" s="61"/>
      <c r="C32"/>
    </row>
    <row r="33" spans="1:4" s="45" customFormat="1" hidden="1" x14ac:dyDescent="0.25">
      <c r="A33" s="61"/>
      <c r="B33" s="49" t="s">
        <v>639</v>
      </c>
      <c r="C33"/>
    </row>
    <row r="34" spans="1:4" s="45" customFormat="1" hidden="1" x14ac:dyDescent="0.25">
      <c r="A34" s="61">
        <v>21</v>
      </c>
      <c r="B34" s="45" t="s">
        <v>231</v>
      </c>
      <c r="C34"/>
      <c r="D34" s="45" t="s">
        <v>142</v>
      </c>
    </row>
    <row r="35" spans="1:4" s="45" customFormat="1" hidden="1" x14ac:dyDescent="0.25">
      <c r="A35" s="61"/>
      <c r="C35"/>
    </row>
    <row r="36" spans="1:4" s="45" customFormat="1" hidden="1" x14ac:dyDescent="0.25">
      <c r="A36" s="61"/>
      <c r="B36" s="49" t="s">
        <v>640</v>
      </c>
      <c r="C36"/>
    </row>
    <row r="37" spans="1:4" s="45" customFormat="1" hidden="1" x14ac:dyDescent="0.25">
      <c r="A37" s="61">
        <v>22</v>
      </c>
      <c r="B37" s="45" t="s">
        <v>91</v>
      </c>
      <c r="C37"/>
      <c r="D37" s="45" t="s">
        <v>142</v>
      </c>
    </row>
    <row r="38" spans="1:4" s="45" customFormat="1" ht="255" hidden="1" x14ac:dyDescent="0.25">
      <c r="A38" s="61">
        <v>23</v>
      </c>
      <c r="B38" s="45" t="s">
        <v>476</v>
      </c>
      <c r="C38" s="1" t="s">
        <v>641</v>
      </c>
      <c r="D38" s="45" t="s">
        <v>149</v>
      </c>
    </row>
    <row r="39" spans="1:4" s="45" customFormat="1" ht="60" hidden="1" x14ac:dyDescent="0.25">
      <c r="A39" s="61">
        <v>24</v>
      </c>
      <c r="B39" s="45" t="s">
        <v>60</v>
      </c>
      <c r="C39" s="1" t="s">
        <v>648</v>
      </c>
      <c r="D39" s="45" t="s">
        <v>142</v>
      </c>
    </row>
    <row r="40" spans="1:4" s="45" customFormat="1" hidden="1" x14ac:dyDescent="0.25">
      <c r="A40" s="61"/>
      <c r="B40"/>
      <c r="C40"/>
    </row>
    <row r="41" spans="1:4" s="45" customFormat="1" hidden="1" x14ac:dyDescent="0.25">
      <c r="A41" s="61"/>
      <c r="B41" s="49" t="s">
        <v>642</v>
      </c>
      <c r="C41"/>
    </row>
    <row r="42" spans="1:4" s="45" customFormat="1" hidden="1" x14ac:dyDescent="0.25">
      <c r="A42" s="61">
        <v>25</v>
      </c>
      <c r="B42" s="45" t="s">
        <v>74</v>
      </c>
      <c r="C42"/>
      <c r="D42" s="45" t="s">
        <v>142</v>
      </c>
    </row>
    <row r="43" spans="1:4" s="45" customFormat="1" hidden="1" x14ac:dyDescent="0.25">
      <c r="A43" s="61"/>
      <c r="B43"/>
      <c r="C43"/>
    </row>
    <row r="44" spans="1:4" s="45" customFormat="1" hidden="1" x14ac:dyDescent="0.25">
      <c r="A44" s="61"/>
      <c r="B44" s="49" t="s">
        <v>644</v>
      </c>
      <c r="C44"/>
    </row>
    <row r="45" spans="1:4" s="45" customFormat="1" hidden="1" x14ac:dyDescent="0.25">
      <c r="A45" s="61">
        <v>26</v>
      </c>
      <c r="B45" s="45" t="s">
        <v>138</v>
      </c>
      <c r="C45"/>
      <c r="D45" s="45" t="s">
        <v>142</v>
      </c>
    </row>
    <row r="46" spans="1:4" s="45" customFormat="1" hidden="1" x14ac:dyDescent="0.25">
      <c r="A46" s="61"/>
      <c r="B46"/>
      <c r="C46"/>
    </row>
    <row r="47" spans="1:4" s="45" customFormat="1" hidden="1" x14ac:dyDescent="0.25">
      <c r="A47" s="61"/>
      <c r="B47" s="49" t="s">
        <v>646</v>
      </c>
      <c r="C47"/>
    </row>
    <row r="48" spans="1:4" s="45" customFormat="1" ht="150" hidden="1" x14ac:dyDescent="0.25">
      <c r="A48" s="61">
        <v>27</v>
      </c>
      <c r="B48" s="45" t="s">
        <v>60</v>
      </c>
      <c r="C48" s="1" t="s">
        <v>645</v>
      </c>
    </row>
    <row r="49" spans="1:4" s="45" customFormat="1" hidden="1" x14ac:dyDescent="0.25">
      <c r="A49" s="61">
        <v>28</v>
      </c>
      <c r="B49" s="45" t="s">
        <v>74</v>
      </c>
      <c r="C49"/>
      <c r="D49" s="45" t="s">
        <v>142</v>
      </c>
    </row>
    <row r="50" spans="1:4" s="45" customFormat="1" hidden="1" x14ac:dyDescent="0.25">
      <c r="A50" s="61">
        <v>29</v>
      </c>
      <c r="B50" s="45" t="s">
        <v>74</v>
      </c>
      <c r="C50"/>
      <c r="D50" s="45" t="s">
        <v>142</v>
      </c>
    </row>
    <row r="51" spans="1:4" s="45" customFormat="1" hidden="1" x14ac:dyDescent="0.25">
      <c r="A51" s="61"/>
      <c r="B51"/>
      <c r="C51"/>
    </row>
    <row r="52" spans="1:4" s="45" customFormat="1" hidden="1" x14ac:dyDescent="0.25">
      <c r="A52" s="61"/>
      <c r="B52" s="49" t="s">
        <v>647</v>
      </c>
      <c r="C52"/>
    </row>
    <row r="53" spans="1:4" s="45" customFormat="1" hidden="1" x14ac:dyDescent="0.25">
      <c r="A53" s="61">
        <v>30</v>
      </c>
      <c r="B53" s="45" t="s">
        <v>508</v>
      </c>
      <c r="C53"/>
      <c r="D53" s="45" t="s">
        <v>142</v>
      </c>
    </row>
    <row r="54" spans="1:4" s="45" customFormat="1" hidden="1" x14ac:dyDescent="0.25">
      <c r="A54" s="61">
        <v>31</v>
      </c>
      <c r="B54" s="45" t="s">
        <v>369</v>
      </c>
      <c r="C54"/>
      <c r="D54" s="45" t="s">
        <v>142</v>
      </c>
    </row>
    <row r="55" spans="1:4" s="45" customFormat="1" hidden="1" x14ac:dyDescent="0.25">
      <c r="A55" s="61">
        <v>32</v>
      </c>
      <c r="B55" s="45" t="s">
        <v>139</v>
      </c>
      <c r="C55"/>
      <c r="D55" s="45" t="s">
        <v>142</v>
      </c>
    </row>
    <row r="56" spans="1:4" s="45" customFormat="1" hidden="1" x14ac:dyDescent="0.25">
      <c r="A56" s="61">
        <v>33</v>
      </c>
      <c r="B56" s="45" t="s">
        <v>74</v>
      </c>
      <c r="C56"/>
      <c r="D56" s="45" t="s">
        <v>142</v>
      </c>
    </row>
    <row r="57" spans="1:4" s="45" customFormat="1" hidden="1" x14ac:dyDescent="0.25">
      <c r="A57" s="61"/>
      <c r="B57"/>
      <c r="C57"/>
    </row>
    <row r="58" spans="1:4" s="45" customFormat="1" hidden="1" x14ac:dyDescent="0.25">
      <c r="A58" s="61"/>
      <c r="B58" s="49" t="s">
        <v>649</v>
      </c>
      <c r="C58"/>
    </row>
    <row r="59" spans="1:4" s="45" customFormat="1" hidden="1" x14ac:dyDescent="0.25">
      <c r="A59" s="61">
        <v>34</v>
      </c>
      <c r="B59" s="45" t="s">
        <v>650</v>
      </c>
      <c r="C59" t="s">
        <v>651</v>
      </c>
    </row>
    <row r="60" spans="1:4" s="45" customFormat="1" ht="75" hidden="1" x14ac:dyDescent="0.25">
      <c r="A60" s="61">
        <v>35</v>
      </c>
      <c r="B60" s="45" t="s">
        <v>262</v>
      </c>
      <c r="C60" s="1" t="s">
        <v>652</v>
      </c>
      <c r="D60" s="45" t="s">
        <v>151</v>
      </c>
    </row>
    <row r="61" spans="1:4" s="45" customFormat="1" hidden="1" x14ac:dyDescent="0.25">
      <c r="A61" s="61"/>
      <c r="B61"/>
      <c r="C61"/>
    </row>
    <row r="62" spans="1:4" s="45" customFormat="1" hidden="1" x14ac:dyDescent="0.25">
      <c r="A62" s="61"/>
      <c r="B62" s="49" t="s">
        <v>653</v>
      </c>
      <c r="C62"/>
    </row>
    <row r="63" spans="1:4" s="45" customFormat="1" hidden="1" x14ac:dyDescent="0.25">
      <c r="A63" s="61">
        <v>36</v>
      </c>
      <c r="B63" s="45" t="s">
        <v>92</v>
      </c>
      <c r="C63" s="1" t="s">
        <v>654</v>
      </c>
      <c r="D63" s="45" t="s">
        <v>55</v>
      </c>
    </row>
    <row r="64" spans="1:4" hidden="1" x14ac:dyDescent="0.25">
      <c r="A64" s="61">
        <v>37</v>
      </c>
      <c r="B64" s="45" t="s">
        <v>139</v>
      </c>
      <c r="C64"/>
      <c r="D64" s="45" t="s">
        <v>142</v>
      </c>
    </row>
    <row r="65" spans="1:4" hidden="1" x14ac:dyDescent="0.25">
      <c r="A65" s="61"/>
      <c r="C65" s="1"/>
    </row>
    <row r="66" spans="1:4" hidden="1" x14ac:dyDescent="0.25">
      <c r="A66" s="61"/>
      <c r="B66" s="49" t="s">
        <v>655</v>
      </c>
      <c r="C66" s="1"/>
    </row>
    <row r="67" spans="1:4" hidden="1" x14ac:dyDescent="0.25">
      <c r="A67" s="61">
        <v>38</v>
      </c>
      <c r="B67" s="45" t="s">
        <v>443</v>
      </c>
      <c r="C67" s="1"/>
      <c r="D67" s="45" t="s">
        <v>39</v>
      </c>
    </row>
    <row r="68" spans="1:4" hidden="1" x14ac:dyDescent="0.25">
      <c r="A68" s="61">
        <v>39</v>
      </c>
      <c r="B68" s="45" t="s">
        <v>656</v>
      </c>
      <c r="C68" s="1"/>
      <c r="D68" s="45" t="s">
        <v>142</v>
      </c>
    </row>
    <row r="69" spans="1:4" hidden="1" x14ac:dyDescent="0.25">
      <c r="A69" s="61">
        <v>40</v>
      </c>
      <c r="B69" s="45" t="s">
        <v>74</v>
      </c>
      <c r="C69"/>
      <c r="D69" s="45" t="s">
        <v>142</v>
      </c>
    </row>
    <row r="70" spans="1:4" hidden="1" x14ac:dyDescent="0.25">
      <c r="A70" s="61"/>
      <c r="C70" s="1"/>
    </row>
    <row r="71" spans="1:4" hidden="1" x14ac:dyDescent="0.25">
      <c r="A71" s="61"/>
      <c r="B71" s="49" t="s">
        <v>657</v>
      </c>
      <c r="C71" s="1"/>
    </row>
    <row r="72" spans="1:4" hidden="1" x14ac:dyDescent="0.25">
      <c r="A72" s="61">
        <v>41</v>
      </c>
      <c r="B72" s="45" t="s">
        <v>443</v>
      </c>
      <c r="C72" s="1"/>
      <c r="D72" s="45" t="s">
        <v>39</v>
      </c>
    </row>
    <row r="73" spans="1:4" hidden="1" x14ac:dyDescent="0.25">
      <c r="A73" s="61">
        <v>42</v>
      </c>
      <c r="B73" s="45" t="s">
        <v>74</v>
      </c>
      <c r="C73"/>
      <c r="D73" s="45" t="s">
        <v>142</v>
      </c>
    </row>
    <row r="74" spans="1:4" hidden="1" x14ac:dyDescent="0.25">
      <c r="A74" s="61">
        <v>43</v>
      </c>
      <c r="B74" s="45" t="s">
        <v>231</v>
      </c>
      <c r="C74"/>
      <c r="D74" s="45" t="s">
        <v>142</v>
      </c>
    </row>
    <row r="75" spans="1:4" hidden="1" x14ac:dyDescent="0.25">
      <c r="A75" s="61">
        <v>44</v>
      </c>
      <c r="B75" s="45" t="s">
        <v>231</v>
      </c>
      <c r="C75"/>
      <c r="D75" s="45" t="s">
        <v>142</v>
      </c>
    </row>
    <row r="76" spans="1:4" hidden="1" x14ac:dyDescent="0.25">
      <c r="A76" s="61"/>
      <c r="B76"/>
      <c r="C76"/>
      <c r="D76"/>
    </row>
    <row r="77" spans="1:4" hidden="1" x14ac:dyDescent="0.25">
      <c r="A77" s="61"/>
      <c r="B77" s="49" t="s">
        <v>658</v>
      </c>
      <c r="C77"/>
      <c r="D77"/>
    </row>
    <row r="78" spans="1:4" hidden="1" x14ac:dyDescent="0.25">
      <c r="A78" s="61">
        <v>45</v>
      </c>
      <c r="B78" s="45" t="s">
        <v>513</v>
      </c>
      <c r="C78"/>
      <c r="D78" s="45" t="s">
        <v>144</v>
      </c>
    </row>
    <row r="79" spans="1:4" hidden="1" x14ac:dyDescent="0.25">
      <c r="A79" s="61">
        <v>46</v>
      </c>
      <c r="B79" s="45" t="s">
        <v>513</v>
      </c>
      <c r="C79"/>
      <c r="D79" s="45" t="s">
        <v>144</v>
      </c>
    </row>
    <row r="80" spans="1:4" hidden="1" x14ac:dyDescent="0.25">
      <c r="A80" s="61">
        <v>47</v>
      </c>
      <c r="B80" s="45" t="s">
        <v>74</v>
      </c>
      <c r="C80"/>
      <c r="D80" s="45" t="s">
        <v>142</v>
      </c>
    </row>
    <row r="81" spans="1:4" hidden="1" x14ac:dyDescent="0.25">
      <c r="A81" s="61">
        <v>48</v>
      </c>
      <c r="B81" s="45" t="s">
        <v>139</v>
      </c>
      <c r="C81"/>
      <c r="D81" s="45" t="s">
        <v>142</v>
      </c>
    </row>
    <row r="82" spans="1:4" hidden="1" x14ac:dyDescent="0.25">
      <c r="A82" s="61">
        <v>49</v>
      </c>
      <c r="B82" s="45" t="s">
        <v>138</v>
      </c>
      <c r="C82"/>
      <c r="D82" s="45" t="s">
        <v>142</v>
      </c>
    </row>
    <row r="83" spans="1:4" hidden="1" x14ac:dyDescent="0.25">
      <c r="A83" s="61">
        <v>50</v>
      </c>
      <c r="B83" s="45" t="s">
        <v>74</v>
      </c>
      <c r="C83"/>
      <c r="D83" s="45" t="s">
        <v>142</v>
      </c>
    </row>
    <row r="84" spans="1:4" hidden="1" x14ac:dyDescent="0.25">
      <c r="A84" s="61">
        <v>51</v>
      </c>
      <c r="B84" s="45" t="s">
        <v>106</v>
      </c>
      <c r="C84" s="45" t="s">
        <v>659</v>
      </c>
      <c r="D84" s="45" t="s">
        <v>146</v>
      </c>
    </row>
    <row r="85" spans="1:4" hidden="1" x14ac:dyDescent="0.25">
      <c r="A85" s="61">
        <v>52</v>
      </c>
      <c r="B85" s="45" t="s">
        <v>660</v>
      </c>
      <c r="C85" s="45" t="s">
        <v>661</v>
      </c>
      <c r="D85" s="45" t="s">
        <v>149</v>
      </c>
    </row>
    <row r="86" spans="1:4" hidden="1" x14ac:dyDescent="0.25">
      <c r="A86" s="61"/>
      <c r="B86"/>
      <c r="C86" s="45"/>
      <c r="D86"/>
    </row>
    <row r="87" spans="1:4" hidden="1" x14ac:dyDescent="0.25">
      <c r="A87" s="61"/>
      <c r="B87" s="49" t="s">
        <v>662</v>
      </c>
      <c r="C87" s="45"/>
      <c r="D87"/>
    </row>
    <row r="88" spans="1:4" hidden="1" x14ac:dyDescent="0.25">
      <c r="A88" s="61">
        <v>53</v>
      </c>
      <c r="B88" s="45" t="s">
        <v>231</v>
      </c>
      <c r="C88" s="45"/>
      <c r="D88" s="45" t="s">
        <v>142</v>
      </c>
    </row>
    <row r="89" spans="1:4" hidden="1" x14ac:dyDescent="0.25">
      <c r="A89" s="61"/>
      <c r="B89"/>
      <c r="C89" s="45"/>
      <c r="D89"/>
    </row>
    <row r="90" spans="1:4" hidden="1" x14ac:dyDescent="0.25">
      <c r="A90" s="61"/>
      <c r="B90" s="49" t="s">
        <v>663</v>
      </c>
      <c r="C90" s="45"/>
      <c r="D90"/>
    </row>
    <row r="91" spans="1:4" hidden="1" x14ac:dyDescent="0.25">
      <c r="A91" s="61">
        <v>54</v>
      </c>
      <c r="B91" t="s">
        <v>665</v>
      </c>
      <c r="C91" s="45" t="s">
        <v>664</v>
      </c>
      <c r="D91" t="s">
        <v>179</v>
      </c>
    </row>
    <row r="92" spans="1:4" hidden="1" x14ac:dyDescent="0.25">
      <c r="A92" s="61"/>
      <c r="B92"/>
      <c r="C92" s="45"/>
      <c r="D92"/>
    </row>
    <row r="93" spans="1:4" hidden="1" x14ac:dyDescent="0.25">
      <c r="B93" s="49" t="s">
        <v>667</v>
      </c>
      <c r="C93" s="45"/>
    </row>
    <row r="94" spans="1:4" hidden="1" x14ac:dyDescent="0.25">
      <c r="A94" s="43">
        <v>55</v>
      </c>
      <c r="B94" s="45" t="s">
        <v>74</v>
      </c>
      <c r="C94" s="45"/>
      <c r="D94" s="45" t="s">
        <v>142</v>
      </c>
    </row>
    <row r="95" spans="1:4" hidden="1" x14ac:dyDescent="0.25">
      <c r="A95" s="43">
        <v>56</v>
      </c>
      <c r="B95" s="45" t="s">
        <v>74</v>
      </c>
      <c r="C95" s="45"/>
      <c r="D95" s="45" t="s">
        <v>142</v>
      </c>
    </row>
    <row r="96" spans="1:4" hidden="1" x14ac:dyDescent="0.25">
      <c r="C96" s="45"/>
    </row>
    <row r="97" spans="1:4" hidden="1" x14ac:dyDescent="0.25">
      <c r="B97" s="49" t="s">
        <v>666</v>
      </c>
      <c r="C97" s="45"/>
    </row>
    <row r="98" spans="1:4" hidden="1" x14ac:dyDescent="0.25">
      <c r="A98" s="43">
        <v>57</v>
      </c>
      <c r="B98" s="45" t="s">
        <v>139</v>
      </c>
      <c r="C98"/>
      <c r="D98" s="45" t="s">
        <v>142</v>
      </c>
    </row>
    <row r="99" spans="1:4" hidden="1" x14ac:dyDescent="0.25">
      <c r="A99" s="43">
        <v>58</v>
      </c>
      <c r="B99" s="45" t="s">
        <v>74</v>
      </c>
      <c r="C99" s="45"/>
      <c r="D99" s="45" t="s">
        <v>142</v>
      </c>
    </row>
    <row r="100" spans="1:4" hidden="1" x14ac:dyDescent="0.25">
      <c r="A100" s="43">
        <v>59</v>
      </c>
      <c r="B100" s="45" t="s">
        <v>74</v>
      </c>
      <c r="C100" s="45"/>
      <c r="D100" s="45" t="s">
        <v>142</v>
      </c>
    </row>
    <row r="101" spans="1:4" hidden="1" x14ac:dyDescent="0.25">
      <c r="A101" s="43">
        <v>60</v>
      </c>
      <c r="B101" s="45" t="s">
        <v>74</v>
      </c>
      <c r="C101" s="45"/>
      <c r="D101" s="45" t="s">
        <v>142</v>
      </c>
    </row>
    <row r="102" spans="1:4" hidden="1" x14ac:dyDescent="0.25">
      <c r="A102" s="43">
        <v>61</v>
      </c>
      <c r="B102" s="45" t="s">
        <v>231</v>
      </c>
      <c r="C102"/>
      <c r="D102" s="45" t="s">
        <v>142</v>
      </c>
    </row>
    <row r="103" spans="1:4" hidden="1" x14ac:dyDescent="0.25">
      <c r="A103" s="43">
        <v>62</v>
      </c>
      <c r="B103" s="45" t="s">
        <v>74</v>
      </c>
      <c r="C103" s="45"/>
      <c r="D103" s="45" t="s">
        <v>142</v>
      </c>
    </row>
    <row r="104" spans="1:4" hidden="1" x14ac:dyDescent="0.25">
      <c r="A104" s="43">
        <v>63</v>
      </c>
      <c r="B104" s="45" t="s">
        <v>139</v>
      </c>
      <c r="C104"/>
      <c r="D104" s="45" t="s">
        <v>142</v>
      </c>
    </row>
    <row r="105" spans="1:4" hidden="1" x14ac:dyDescent="0.25">
      <c r="A105" s="43">
        <v>64</v>
      </c>
      <c r="B105" s="45" t="s">
        <v>74</v>
      </c>
      <c r="C105" s="45"/>
      <c r="D105" s="45" t="s">
        <v>142</v>
      </c>
    </row>
    <row r="106" spans="1:4" hidden="1" x14ac:dyDescent="0.25">
      <c r="A106" s="43">
        <v>65</v>
      </c>
      <c r="B106" s="45" t="s">
        <v>231</v>
      </c>
      <c r="C106"/>
      <c r="D106" s="45" t="s">
        <v>142</v>
      </c>
    </row>
    <row r="107" spans="1:4" hidden="1" x14ac:dyDescent="0.25">
      <c r="A107" s="43">
        <v>66</v>
      </c>
      <c r="B107" s="45" t="s">
        <v>513</v>
      </c>
      <c r="C107"/>
      <c r="D107" s="45" t="s">
        <v>144</v>
      </c>
    </row>
    <row r="108" spans="1:4" ht="60" x14ac:dyDescent="0.25">
      <c r="A108" s="43">
        <v>67</v>
      </c>
      <c r="B108" s="45" t="s">
        <v>229</v>
      </c>
      <c r="C108" s="46" t="s">
        <v>668</v>
      </c>
      <c r="D108" s="45" t="s">
        <v>142</v>
      </c>
    </row>
    <row r="109" spans="1:4" ht="270" hidden="1" x14ac:dyDescent="0.25">
      <c r="A109" s="43">
        <v>68</v>
      </c>
      <c r="B109" s="45" t="s">
        <v>106</v>
      </c>
      <c r="C109" s="46" t="s">
        <v>669</v>
      </c>
      <c r="D109" s="45" t="s">
        <v>216</v>
      </c>
    </row>
    <row r="110" spans="1:4" hidden="1" x14ac:dyDescent="0.25"/>
    <row r="111" spans="1:4" hidden="1" x14ac:dyDescent="0.25">
      <c r="B111" s="49" t="s">
        <v>670</v>
      </c>
    </row>
    <row r="112" spans="1:4" ht="90" hidden="1" x14ac:dyDescent="0.25">
      <c r="A112" s="43">
        <v>69</v>
      </c>
      <c r="B112" s="45" t="s">
        <v>106</v>
      </c>
      <c r="C112" s="46" t="s">
        <v>671</v>
      </c>
      <c r="D112" s="45" t="s">
        <v>88</v>
      </c>
    </row>
    <row r="113" spans="1:4" hidden="1" x14ac:dyDescent="0.25">
      <c r="A113" s="43">
        <v>70</v>
      </c>
      <c r="B113" s="45" t="s">
        <v>138</v>
      </c>
      <c r="D113" s="45" t="s">
        <v>142</v>
      </c>
    </row>
    <row r="114" spans="1:4" hidden="1" x14ac:dyDescent="0.25">
      <c r="A114" s="43">
        <v>71</v>
      </c>
      <c r="B114" s="45" t="s">
        <v>513</v>
      </c>
      <c r="C114"/>
      <c r="D114" s="45" t="s">
        <v>144</v>
      </c>
    </row>
    <row r="115" spans="1:4" hidden="1" x14ac:dyDescent="0.25">
      <c r="A115" s="43">
        <v>72</v>
      </c>
      <c r="B115" s="45" t="s">
        <v>139</v>
      </c>
      <c r="C115"/>
      <c r="D115" s="45" t="s">
        <v>142</v>
      </c>
    </row>
    <row r="116" spans="1:4" ht="225" hidden="1" x14ac:dyDescent="0.25">
      <c r="A116" s="43">
        <v>73</v>
      </c>
      <c r="B116" s="45" t="s">
        <v>60</v>
      </c>
      <c r="C116" s="46" t="s">
        <v>672</v>
      </c>
      <c r="D116" s="45" t="s">
        <v>105</v>
      </c>
    </row>
    <row r="117" spans="1:4" ht="90" hidden="1" x14ac:dyDescent="0.25">
      <c r="A117" s="43">
        <v>74</v>
      </c>
      <c r="B117" s="45" t="s">
        <v>106</v>
      </c>
      <c r="C117" s="46" t="s">
        <v>673</v>
      </c>
      <c r="D117" s="45" t="s">
        <v>88</v>
      </c>
    </row>
    <row r="118" spans="1:4" ht="255" hidden="1" x14ac:dyDescent="0.25">
      <c r="A118" s="43">
        <v>75</v>
      </c>
      <c r="B118" s="45" t="s">
        <v>106</v>
      </c>
      <c r="C118" s="46" t="s">
        <v>674</v>
      </c>
      <c r="D118" s="45" t="s">
        <v>88</v>
      </c>
    </row>
    <row r="119" spans="1:4" hidden="1" x14ac:dyDescent="0.25">
      <c r="A119" s="43">
        <v>76</v>
      </c>
      <c r="B119" s="45" t="s">
        <v>139</v>
      </c>
      <c r="C119"/>
      <c r="D119" s="45" t="s">
        <v>142</v>
      </c>
    </row>
    <row r="120" spans="1:4" hidden="1" x14ac:dyDescent="0.25"/>
    <row r="121" spans="1:4" hidden="1" x14ac:dyDescent="0.25">
      <c r="B121" s="49" t="s">
        <v>675</v>
      </c>
    </row>
    <row r="122" spans="1:4" hidden="1" x14ac:dyDescent="0.25">
      <c r="A122" s="43">
        <v>77</v>
      </c>
      <c r="B122" s="45" t="s">
        <v>74</v>
      </c>
      <c r="C122" s="45"/>
      <c r="D122" s="45" t="s">
        <v>142</v>
      </c>
    </row>
    <row r="123" spans="1:4" hidden="1" x14ac:dyDescent="0.25">
      <c r="A123" s="43">
        <v>78</v>
      </c>
      <c r="B123" s="45" t="s">
        <v>443</v>
      </c>
      <c r="D123" s="45" t="s">
        <v>39</v>
      </c>
    </row>
    <row r="124" spans="1:4" hidden="1" x14ac:dyDescent="0.25"/>
    <row r="125" spans="1:4" hidden="1" x14ac:dyDescent="0.25">
      <c r="B125" s="49" t="s">
        <v>676</v>
      </c>
    </row>
    <row r="126" spans="1:4" hidden="1" x14ac:dyDescent="0.25">
      <c r="A126" s="43">
        <v>79</v>
      </c>
      <c r="B126" s="45" t="s">
        <v>677</v>
      </c>
      <c r="D126" s="45" t="s">
        <v>587</v>
      </c>
    </row>
    <row r="127" spans="1:4" hidden="1" x14ac:dyDescent="0.25">
      <c r="A127" s="43">
        <v>80</v>
      </c>
      <c r="B127" s="45" t="s">
        <v>678</v>
      </c>
      <c r="D127" s="45" t="s">
        <v>142</v>
      </c>
    </row>
    <row r="128" spans="1:4" ht="135" hidden="1" x14ac:dyDescent="0.25">
      <c r="A128" s="43">
        <v>81</v>
      </c>
      <c r="B128" s="45" t="s">
        <v>106</v>
      </c>
      <c r="C128" s="46" t="s">
        <v>679</v>
      </c>
      <c r="D128" s="45" t="s">
        <v>47</v>
      </c>
    </row>
    <row r="129" spans="1:4" ht="105" hidden="1" x14ac:dyDescent="0.25">
      <c r="A129" s="43">
        <v>82</v>
      </c>
      <c r="B129" s="45" t="s">
        <v>106</v>
      </c>
      <c r="C129" s="46" t="s">
        <v>680</v>
      </c>
      <c r="D129" s="45" t="s">
        <v>149</v>
      </c>
    </row>
    <row r="130" spans="1:4" hidden="1" x14ac:dyDescent="0.25">
      <c r="A130" s="43">
        <v>83</v>
      </c>
      <c r="B130" s="45" t="s">
        <v>513</v>
      </c>
      <c r="C130"/>
      <c r="D130" s="45" t="s">
        <v>144</v>
      </c>
    </row>
    <row r="131" spans="1:4" hidden="1" x14ac:dyDescent="0.25">
      <c r="A131" s="43">
        <v>84</v>
      </c>
      <c r="B131" s="45" t="s">
        <v>513</v>
      </c>
      <c r="C131"/>
      <c r="D131" s="45" t="s">
        <v>144</v>
      </c>
    </row>
    <row r="132" spans="1:4" hidden="1" x14ac:dyDescent="0.25"/>
    <row r="133" spans="1:4" hidden="1" x14ac:dyDescent="0.25">
      <c r="B133" s="49" t="s">
        <v>681</v>
      </c>
    </row>
    <row r="134" spans="1:4" ht="225" x14ac:dyDescent="0.25">
      <c r="A134" s="43">
        <v>85</v>
      </c>
      <c r="B134" s="45" t="s">
        <v>229</v>
      </c>
      <c r="C134" s="46" t="s">
        <v>682</v>
      </c>
      <c r="D134" s="45" t="s">
        <v>683</v>
      </c>
    </row>
    <row r="135" spans="1:4" ht="90" hidden="1" x14ac:dyDescent="0.25">
      <c r="A135" s="43">
        <v>86</v>
      </c>
      <c r="B135" s="45" t="s">
        <v>308</v>
      </c>
      <c r="C135" s="46" t="s">
        <v>684</v>
      </c>
      <c r="D135" s="45" t="s">
        <v>146</v>
      </c>
    </row>
    <row r="136" spans="1:4" hidden="1" x14ac:dyDescent="0.25">
      <c r="A136" s="43">
        <v>87</v>
      </c>
      <c r="B136" s="45" t="s">
        <v>106</v>
      </c>
      <c r="C136" s="46" t="s">
        <v>685</v>
      </c>
      <c r="D136" s="45" t="s">
        <v>179</v>
      </c>
    </row>
  </sheetData>
  <autoFilter ref="A1:D136">
    <filterColumn colId="1">
      <filters>
        <filter val="Queja - Tarjeta VIP"/>
        <filter val="Queja - Tarjtas VIP"/>
      </filters>
    </filterColumn>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3"/>
  <sheetViews>
    <sheetView workbookViewId="0">
      <selection activeCell="B9" sqref="B9"/>
    </sheetView>
  </sheetViews>
  <sheetFormatPr baseColWidth="10" defaultRowHeight="15" x14ac:dyDescent="0.25"/>
  <cols>
    <col min="2" max="2" width="118.85546875" customWidth="1"/>
  </cols>
  <sheetData>
    <row r="1" spans="1:2" ht="60" x14ac:dyDescent="0.3">
      <c r="A1" s="54" t="s">
        <v>356</v>
      </c>
      <c r="B1" s="56" t="s">
        <v>358</v>
      </c>
    </row>
    <row r="3" spans="1:2" ht="75" x14ac:dyDescent="0.3">
      <c r="A3" s="54" t="s">
        <v>357</v>
      </c>
      <c r="B3" s="56" t="s">
        <v>359</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3:AC72"/>
  <sheetViews>
    <sheetView topLeftCell="T1" workbookViewId="0">
      <selection activeCell="AJ80" sqref="AJ80"/>
    </sheetView>
  </sheetViews>
  <sheetFormatPr baseColWidth="10" defaultRowHeight="15" x14ac:dyDescent="0.25"/>
  <cols>
    <col min="1" max="3" width="13.28515625" bestFit="1" customWidth="1"/>
    <col min="4" max="4" width="8.42578125" bestFit="1" customWidth="1"/>
    <col min="5" max="5" width="11.5703125" bestFit="1" customWidth="1"/>
    <col min="9" max="9" width="22.85546875" bestFit="1" customWidth="1"/>
    <col min="10" max="10" width="8.42578125" bestFit="1" customWidth="1"/>
    <col min="11" max="12" width="4.5703125" customWidth="1"/>
    <col min="13" max="13" width="6.5703125" bestFit="1" customWidth="1"/>
    <col min="16" max="16" width="13.28515625" bestFit="1" customWidth="1"/>
    <col min="18" max="18" width="3" bestFit="1" customWidth="1"/>
    <col min="19" max="19" width="8.42578125" bestFit="1" customWidth="1"/>
    <col min="20" max="20" width="3" bestFit="1" customWidth="1"/>
    <col min="21" max="21" width="8.42578125" bestFit="1" customWidth="1"/>
    <col min="24" max="24" width="6.7109375" bestFit="1" customWidth="1"/>
    <col min="25" max="25" width="23.7109375" bestFit="1" customWidth="1"/>
    <col min="26" max="26" width="6.140625" customWidth="1"/>
    <col min="27" max="27" width="3" bestFit="1" customWidth="1"/>
    <col min="28" max="28" width="5.5703125" bestFit="1" customWidth="1"/>
    <col min="29" max="29" width="6.5703125" bestFit="1" customWidth="1"/>
    <col min="31" max="31" width="12.28515625" bestFit="1" customWidth="1"/>
    <col min="32" max="32" width="12.140625" bestFit="1" customWidth="1"/>
    <col min="33" max="33" width="8.85546875" customWidth="1"/>
    <col min="34" max="34" width="10.7109375" bestFit="1" customWidth="1"/>
    <col min="36" max="36" width="10.140625" bestFit="1" customWidth="1"/>
  </cols>
  <sheetData>
    <row r="3" spans="2:29" x14ac:dyDescent="0.25">
      <c r="B3" s="136" t="s">
        <v>453</v>
      </c>
      <c r="C3" s="136"/>
      <c r="D3" s="136"/>
      <c r="E3" s="136"/>
      <c r="F3" s="136"/>
    </row>
    <row r="4" spans="2:29" x14ac:dyDescent="0.25">
      <c r="B4" s="79" t="s">
        <v>78</v>
      </c>
      <c r="C4" s="79" t="s">
        <v>28</v>
      </c>
      <c r="D4" s="79" t="s">
        <v>80</v>
      </c>
      <c r="E4" s="79" t="s">
        <v>122</v>
      </c>
      <c r="F4" s="80"/>
    </row>
    <row r="5" spans="2:29" x14ac:dyDescent="0.25">
      <c r="B5" s="7">
        <v>52</v>
      </c>
      <c r="C5" s="7">
        <v>9</v>
      </c>
      <c r="D5" s="7">
        <v>22</v>
      </c>
      <c r="E5" s="7">
        <v>0</v>
      </c>
      <c r="F5" s="79">
        <f>SUM(B5:E5)</f>
        <v>83</v>
      </c>
    </row>
    <row r="6" spans="2:29" x14ac:dyDescent="0.25">
      <c r="B6" s="8">
        <f>B5/F5</f>
        <v>0.62650602409638556</v>
      </c>
      <c r="C6" s="8">
        <f>C5/F5</f>
        <v>0.10843373493975904</v>
      </c>
      <c r="D6" s="8">
        <f>D5/F5</f>
        <v>0.26506024096385544</v>
      </c>
      <c r="E6" s="8">
        <f>E5/F5</f>
        <v>0</v>
      </c>
      <c r="F6" s="81">
        <f>SUM(B6:E6)</f>
        <v>1</v>
      </c>
    </row>
    <row r="7" spans="2:29" x14ac:dyDescent="0.25">
      <c r="H7" s="68" t="s">
        <v>111</v>
      </c>
      <c r="I7" s="13" t="s">
        <v>628</v>
      </c>
      <c r="J7" s="21" t="s">
        <v>629</v>
      </c>
      <c r="K7" s="5" t="s">
        <v>630</v>
      </c>
      <c r="L7" s="27" t="s">
        <v>631</v>
      </c>
      <c r="M7" s="85" t="s">
        <v>153</v>
      </c>
      <c r="P7" s="68" t="s">
        <v>120</v>
      </c>
      <c r="Q7" s="13" t="s">
        <v>628</v>
      </c>
      <c r="R7" s="21" t="s">
        <v>629</v>
      </c>
      <c r="S7" s="5" t="s">
        <v>630</v>
      </c>
      <c r="T7" s="27" t="s">
        <v>631</v>
      </c>
      <c r="U7" s="85" t="s">
        <v>153</v>
      </c>
      <c r="X7" s="68" t="s">
        <v>80</v>
      </c>
      <c r="Y7" s="13" t="s">
        <v>628</v>
      </c>
      <c r="Z7" s="21" t="s">
        <v>629</v>
      </c>
      <c r="AA7" s="5" t="s">
        <v>630</v>
      </c>
      <c r="AB7" s="27" t="s">
        <v>631</v>
      </c>
      <c r="AC7" s="85" t="s">
        <v>153</v>
      </c>
    </row>
    <row r="8" spans="2:29" x14ac:dyDescent="0.25">
      <c r="I8" s="63" t="s">
        <v>118</v>
      </c>
      <c r="J8" s="119">
        <f>+K8/K17</f>
        <v>0.42307692307692307</v>
      </c>
      <c r="K8" s="65">
        <v>22</v>
      </c>
      <c r="L8" s="66">
        <v>51</v>
      </c>
      <c r="M8" s="84">
        <f>+K8+L8</f>
        <v>73</v>
      </c>
      <c r="Q8" s="6" t="s">
        <v>320</v>
      </c>
      <c r="R8" s="7">
        <v>0</v>
      </c>
      <c r="S8" s="82">
        <v>0</v>
      </c>
      <c r="T8" s="87">
        <f>+S8+R8</f>
        <v>0</v>
      </c>
      <c r="U8" s="89">
        <f>+T8+S8</f>
        <v>0</v>
      </c>
      <c r="Y8" s="6" t="s">
        <v>131</v>
      </c>
      <c r="Z8" s="7"/>
      <c r="AA8" s="65">
        <v>11</v>
      </c>
      <c r="AB8" s="66">
        <v>1</v>
      </c>
      <c r="AC8" s="89">
        <f>SUM(AA8:AB8)</f>
        <v>12</v>
      </c>
    </row>
    <row r="9" spans="2:29" x14ac:dyDescent="0.25">
      <c r="B9" s="59"/>
      <c r="C9" s="59"/>
      <c r="D9" s="59"/>
      <c r="E9" s="59"/>
      <c r="F9" s="60"/>
      <c r="H9" s="17"/>
      <c r="I9" s="63" t="s">
        <v>135</v>
      </c>
      <c r="J9" s="119">
        <f>+K9/K17</f>
        <v>0.21153846153846154</v>
      </c>
      <c r="K9" s="65">
        <v>11</v>
      </c>
      <c r="L9" s="66">
        <v>10</v>
      </c>
      <c r="M9" s="84">
        <f t="shared" ref="M9:M17" si="0">+L9+K9</f>
        <v>21</v>
      </c>
      <c r="P9" s="17"/>
      <c r="Q9" s="6" t="s">
        <v>122</v>
      </c>
      <c r="R9" s="7">
        <v>0</v>
      </c>
      <c r="S9" s="82">
        <v>0</v>
      </c>
      <c r="T9" s="87">
        <f>+R9+S9</f>
        <v>0</v>
      </c>
      <c r="U9" s="89">
        <f t="shared" ref="U9:U10" si="1">+T9+S9</f>
        <v>0</v>
      </c>
      <c r="X9" s="17"/>
      <c r="Y9" s="15" t="s">
        <v>643</v>
      </c>
      <c r="Z9" s="7"/>
      <c r="AA9" s="65">
        <v>1</v>
      </c>
      <c r="AB9" s="66">
        <v>1</v>
      </c>
      <c r="AC9" s="89">
        <f t="shared" ref="AC9:AC15" si="2">SUM(AA9:AB9)</f>
        <v>2</v>
      </c>
    </row>
    <row r="10" spans="2:29" x14ac:dyDescent="0.25">
      <c r="H10" s="17"/>
      <c r="I10" s="15" t="s">
        <v>134</v>
      </c>
      <c r="J10" s="64">
        <f>+K10/K17</f>
        <v>9.6153846153846159E-2</v>
      </c>
      <c r="K10" s="65">
        <v>5</v>
      </c>
      <c r="L10" s="66">
        <v>0</v>
      </c>
      <c r="M10" s="84">
        <f t="shared" si="0"/>
        <v>5</v>
      </c>
      <c r="P10" s="17"/>
      <c r="Q10" s="12" t="s">
        <v>121</v>
      </c>
      <c r="R10" s="13">
        <f>SUM(R8:R9)</f>
        <v>0</v>
      </c>
      <c r="S10" s="82">
        <v>0</v>
      </c>
      <c r="T10" s="87">
        <f>SUM(T8:T9)</f>
        <v>0</v>
      </c>
      <c r="U10" s="89">
        <f t="shared" si="1"/>
        <v>0</v>
      </c>
      <c r="X10" s="17"/>
      <c r="Y10" s="6" t="s">
        <v>130</v>
      </c>
      <c r="Z10" s="7"/>
      <c r="AA10" s="65">
        <v>2</v>
      </c>
      <c r="AB10" s="66">
        <v>0</v>
      </c>
      <c r="AC10" s="89">
        <f t="shared" si="2"/>
        <v>2</v>
      </c>
    </row>
    <row r="11" spans="2:29" x14ac:dyDescent="0.25">
      <c r="H11" s="17"/>
      <c r="I11" s="6" t="s">
        <v>192</v>
      </c>
      <c r="J11" s="64">
        <f>+K11/K17</f>
        <v>0.13461538461538461</v>
      </c>
      <c r="K11" s="82">
        <v>7</v>
      </c>
      <c r="L11" s="87">
        <v>1</v>
      </c>
      <c r="M11" s="84">
        <f t="shared" si="0"/>
        <v>8</v>
      </c>
      <c r="X11" s="17"/>
      <c r="Y11" s="6" t="s">
        <v>564</v>
      </c>
      <c r="Z11" s="7"/>
      <c r="AA11" s="65">
        <v>2</v>
      </c>
      <c r="AB11" s="66">
        <v>0</v>
      </c>
      <c r="AC11" s="89">
        <f t="shared" si="2"/>
        <v>2</v>
      </c>
    </row>
    <row r="12" spans="2:29" x14ac:dyDescent="0.25">
      <c r="H12" s="17"/>
      <c r="I12" s="6" t="s">
        <v>113</v>
      </c>
      <c r="J12" s="64">
        <f>+K12/K17</f>
        <v>0</v>
      </c>
      <c r="K12" s="65">
        <v>0</v>
      </c>
      <c r="L12" s="66">
        <v>5</v>
      </c>
      <c r="M12" s="84">
        <f t="shared" si="0"/>
        <v>5</v>
      </c>
      <c r="X12" s="17"/>
      <c r="Y12" s="6" t="s">
        <v>135</v>
      </c>
      <c r="Z12" s="7"/>
      <c r="AA12" s="65">
        <v>3</v>
      </c>
      <c r="AB12" s="66">
        <v>0</v>
      </c>
      <c r="AC12" s="89">
        <f t="shared" si="2"/>
        <v>3</v>
      </c>
    </row>
    <row r="13" spans="2:29" x14ac:dyDescent="0.25">
      <c r="H13" s="17"/>
      <c r="I13" s="6" t="s">
        <v>115</v>
      </c>
      <c r="J13" s="64">
        <f>+K13/K17</f>
        <v>3.8461538461538464E-2</v>
      </c>
      <c r="K13" s="65">
        <v>2</v>
      </c>
      <c r="L13" s="66">
        <v>0</v>
      </c>
      <c r="M13" s="84">
        <f t="shared" si="0"/>
        <v>2</v>
      </c>
      <c r="X13" s="17"/>
      <c r="Y13" s="6" t="s">
        <v>561</v>
      </c>
      <c r="Z13" s="7"/>
      <c r="AA13" s="65">
        <v>1</v>
      </c>
      <c r="AB13" s="66">
        <v>0</v>
      </c>
      <c r="AC13" s="89">
        <f t="shared" si="2"/>
        <v>1</v>
      </c>
    </row>
    <row r="14" spans="2:29" x14ac:dyDescent="0.25">
      <c r="H14" s="17"/>
      <c r="I14" s="6"/>
      <c r="J14" s="64"/>
      <c r="K14" s="65"/>
      <c r="L14" s="66"/>
      <c r="M14" s="84"/>
      <c r="X14" s="17"/>
      <c r="Y14" s="6" t="s">
        <v>562</v>
      </c>
      <c r="Z14" s="7"/>
      <c r="AA14" s="65">
        <v>2</v>
      </c>
      <c r="AB14" s="66">
        <v>0</v>
      </c>
      <c r="AC14" s="89">
        <f>SUM(AA14:AB14)</f>
        <v>2</v>
      </c>
    </row>
    <row r="15" spans="2:29" x14ac:dyDescent="0.25">
      <c r="B15" s="137" t="s">
        <v>627</v>
      </c>
      <c r="C15" s="138"/>
      <c r="D15" s="138"/>
      <c r="E15" s="138"/>
      <c r="F15" s="139"/>
      <c r="H15" s="17"/>
      <c r="I15" s="6" t="s">
        <v>414</v>
      </c>
      <c r="J15" s="64">
        <f>+K15/K17</f>
        <v>0</v>
      </c>
      <c r="K15" s="65">
        <v>0</v>
      </c>
      <c r="L15" s="66">
        <v>1</v>
      </c>
      <c r="M15" s="84">
        <f t="shared" si="0"/>
        <v>1</v>
      </c>
      <c r="X15" s="17"/>
      <c r="Y15" s="12" t="s">
        <v>121</v>
      </c>
      <c r="Z15" s="13">
        <f>SUM(Z8:Z14)</f>
        <v>0</v>
      </c>
      <c r="AA15" s="5">
        <f>SUM(AA8:AA14)</f>
        <v>22</v>
      </c>
      <c r="AB15" s="27">
        <f>SUM(AB8:AB14)</f>
        <v>2</v>
      </c>
      <c r="AC15" s="89">
        <f t="shared" si="2"/>
        <v>24</v>
      </c>
    </row>
    <row r="16" spans="2:29" x14ac:dyDescent="0.25">
      <c r="B16" s="27" t="s">
        <v>78</v>
      </c>
      <c r="C16" s="27" t="s">
        <v>28</v>
      </c>
      <c r="D16" s="27" t="s">
        <v>80</v>
      </c>
      <c r="E16" s="27" t="s">
        <v>79</v>
      </c>
      <c r="F16" s="28"/>
      <c r="H16" s="17"/>
      <c r="I16" s="17" t="s">
        <v>39</v>
      </c>
      <c r="J16" s="64">
        <f>K16/K17</f>
        <v>9.6153846153846159E-2</v>
      </c>
      <c r="K16" s="65">
        <v>5</v>
      </c>
      <c r="L16" s="66">
        <v>1</v>
      </c>
      <c r="M16" s="84">
        <f t="shared" si="0"/>
        <v>6</v>
      </c>
    </row>
    <row r="17" spans="2:28" x14ac:dyDescent="0.25">
      <c r="B17" s="7">
        <v>69</v>
      </c>
      <c r="C17" s="7">
        <v>34</v>
      </c>
      <c r="D17" s="7">
        <v>2</v>
      </c>
      <c r="E17" s="7">
        <v>0</v>
      </c>
      <c r="F17" s="79">
        <f>SUM(B17:E17)</f>
        <v>105</v>
      </c>
      <c r="I17" s="12" t="s">
        <v>121</v>
      </c>
      <c r="J17" s="14">
        <f>SUM(J8:J16)</f>
        <v>0.99999999999999989</v>
      </c>
      <c r="K17" s="5">
        <f>SUM(K8:K16)</f>
        <v>52</v>
      </c>
      <c r="L17" s="27">
        <f>SUM(L8:L16)</f>
        <v>69</v>
      </c>
      <c r="M17" s="83">
        <f t="shared" si="0"/>
        <v>121</v>
      </c>
      <c r="Q17" s="13" t="s">
        <v>628</v>
      </c>
      <c r="R17" s="21" t="s">
        <v>629</v>
      </c>
      <c r="S17" s="5" t="s">
        <v>630</v>
      </c>
      <c r="T17" s="27" t="s">
        <v>631</v>
      </c>
      <c r="U17" s="85" t="s">
        <v>153</v>
      </c>
    </row>
    <row r="18" spans="2:28" x14ac:dyDescent="0.25">
      <c r="B18" s="22">
        <f>B17/F17</f>
        <v>0.65714285714285714</v>
      </c>
      <c r="C18" s="22">
        <f>C17/F17</f>
        <v>0.32380952380952382</v>
      </c>
      <c r="D18" s="22">
        <f>D17/F17</f>
        <v>1.9047619047619049E-2</v>
      </c>
      <c r="E18" s="22">
        <f>E17/F17</f>
        <v>0</v>
      </c>
      <c r="F18" s="81">
        <f>SUM(B18:E18)</f>
        <v>1</v>
      </c>
      <c r="H18" s="17"/>
      <c r="P18" s="86" t="s">
        <v>28</v>
      </c>
      <c r="Q18" s="6" t="s">
        <v>133</v>
      </c>
      <c r="R18" s="7">
        <v>12</v>
      </c>
      <c r="S18" s="65">
        <v>9</v>
      </c>
      <c r="T18" s="66">
        <v>34</v>
      </c>
      <c r="U18" s="8">
        <f>+T18</f>
        <v>34</v>
      </c>
    </row>
    <row r="19" spans="2:28" x14ac:dyDescent="0.25">
      <c r="H19" s="17"/>
    </row>
    <row r="25" spans="2:28" x14ac:dyDescent="0.25">
      <c r="H25" s="17"/>
    </row>
    <row r="26" spans="2:28" x14ac:dyDescent="0.25">
      <c r="H26" s="17"/>
      <c r="Y26" s="3"/>
      <c r="Z26" s="3"/>
      <c r="AA26" s="3"/>
    </row>
    <row r="27" spans="2:28" s="78" customFormat="1" ht="4.5" customHeight="1" x14ac:dyDescent="0.25"/>
    <row r="28" spans="2:28" x14ac:dyDescent="0.25">
      <c r="Y28" s="3"/>
      <c r="Z28" s="3"/>
      <c r="AA28" s="3"/>
    </row>
    <row r="29" spans="2:28" x14ac:dyDescent="0.25">
      <c r="Y29" s="3"/>
      <c r="Z29" s="3"/>
      <c r="AA29" s="3"/>
    </row>
    <row r="30" spans="2:28" x14ac:dyDescent="0.25">
      <c r="B30" s="2" t="s">
        <v>78</v>
      </c>
      <c r="C30" s="2" t="s">
        <v>28</v>
      </c>
      <c r="D30" s="2" t="s">
        <v>455</v>
      </c>
      <c r="E30" s="2" t="s">
        <v>456</v>
      </c>
      <c r="F30" s="2" t="s">
        <v>321</v>
      </c>
      <c r="H30" s="69" t="s">
        <v>111</v>
      </c>
      <c r="I30" s="63" t="s">
        <v>118</v>
      </c>
      <c r="J30" s="22">
        <f>+K30/K39</f>
        <v>0.60330578512396693</v>
      </c>
      <c r="K30" s="23">
        <v>73</v>
      </c>
      <c r="P30" s="2" t="s">
        <v>120</v>
      </c>
      <c r="Q30" s="6" t="s">
        <v>122</v>
      </c>
      <c r="R30" s="7">
        <v>0</v>
      </c>
      <c r="S30" s="8" t="e">
        <f>R30/R32</f>
        <v>#DIV/0!</v>
      </c>
      <c r="X30" s="68" t="s">
        <v>80</v>
      </c>
      <c r="Y30" s="63" t="s">
        <v>561</v>
      </c>
      <c r="Z30" s="63"/>
      <c r="AA30" s="23">
        <v>1</v>
      </c>
      <c r="AB30" s="22">
        <f>+AA30/AA37</f>
        <v>4.1666666666666664E-2</v>
      </c>
    </row>
    <row r="31" spans="2:28" x14ac:dyDescent="0.25">
      <c r="B31" s="7">
        <f>+B17+B5</f>
        <v>121</v>
      </c>
      <c r="C31" s="7">
        <f>+C17+C5</f>
        <v>43</v>
      </c>
      <c r="D31" s="7">
        <f>+D17+D5</f>
        <v>24</v>
      </c>
      <c r="E31" s="7">
        <f>+E17+E5</f>
        <v>0</v>
      </c>
      <c r="F31" s="7">
        <f>+F17+F5</f>
        <v>188</v>
      </c>
      <c r="I31" s="63" t="s">
        <v>135</v>
      </c>
      <c r="J31" s="22">
        <f>+K31/K39</f>
        <v>0.17355371900826447</v>
      </c>
      <c r="K31" s="96">
        <v>21</v>
      </c>
      <c r="P31" s="17"/>
      <c r="Q31" s="6" t="s">
        <v>320</v>
      </c>
      <c r="R31" s="7">
        <v>0</v>
      </c>
      <c r="S31" s="8" t="e">
        <f>R31/R32</f>
        <v>#DIV/0!</v>
      </c>
      <c r="X31" s="17"/>
      <c r="Y31" s="63" t="s">
        <v>564</v>
      </c>
      <c r="Z31" s="63"/>
      <c r="AA31" s="23">
        <v>2</v>
      </c>
      <c r="AB31" s="22">
        <f>+AA31/AA37</f>
        <v>8.3333333333333329E-2</v>
      </c>
    </row>
    <row r="32" spans="2:28" x14ac:dyDescent="0.25">
      <c r="B32" s="8">
        <f>B31/F31</f>
        <v>0.6436170212765957</v>
      </c>
      <c r="C32" s="8">
        <f>C31/F31</f>
        <v>0.22872340425531915</v>
      </c>
      <c r="D32" s="8">
        <f>D31/F31</f>
        <v>0.1276595744680851</v>
      </c>
      <c r="E32" s="8">
        <f>E31/F31</f>
        <v>0</v>
      </c>
      <c r="F32" s="29">
        <f>SUM(B32:E32)</f>
        <v>0.99999999999999989</v>
      </c>
      <c r="I32" s="63" t="s">
        <v>39</v>
      </c>
      <c r="J32" s="125">
        <f>+K32/K39</f>
        <v>4.9586776859504134E-2</v>
      </c>
      <c r="K32" s="23">
        <v>6</v>
      </c>
      <c r="P32" s="17"/>
      <c r="Q32" s="12" t="s">
        <v>121</v>
      </c>
      <c r="R32" s="13">
        <f>SUM(R30:R31)</f>
        <v>0</v>
      </c>
      <c r="S32" s="14" t="e">
        <f>SUM(S30:S31)</f>
        <v>#DIV/0!</v>
      </c>
      <c r="X32" s="17"/>
      <c r="Y32" s="63" t="s">
        <v>131</v>
      </c>
      <c r="Z32" s="63"/>
      <c r="AA32" s="23">
        <v>13</v>
      </c>
      <c r="AB32" s="22">
        <f>+AA32/AA37</f>
        <v>0.54166666666666663</v>
      </c>
    </row>
    <row r="33" spans="2:29" x14ac:dyDescent="0.25">
      <c r="H33" s="17"/>
      <c r="I33" s="63" t="s">
        <v>192</v>
      </c>
      <c r="J33" s="22">
        <f>+K33/K39</f>
        <v>6.6115702479338845E-2</v>
      </c>
      <c r="K33" s="122">
        <v>8</v>
      </c>
      <c r="X33" s="17"/>
      <c r="Y33" s="63" t="s">
        <v>643</v>
      </c>
      <c r="Z33" s="63"/>
      <c r="AA33" s="23">
        <v>2</v>
      </c>
      <c r="AB33" s="22">
        <f>+AA33/AA37</f>
        <v>8.3333333333333329E-2</v>
      </c>
    </row>
    <row r="34" spans="2:29" x14ac:dyDescent="0.25">
      <c r="H34" s="17"/>
      <c r="I34" s="63" t="s">
        <v>115</v>
      </c>
      <c r="J34" s="22">
        <f>+K34/K39</f>
        <v>1.6528925619834711E-2</v>
      </c>
      <c r="K34" s="23">
        <v>2</v>
      </c>
      <c r="X34" s="17"/>
      <c r="Y34" s="63" t="s">
        <v>130</v>
      </c>
      <c r="Z34" s="63"/>
      <c r="AA34" s="23">
        <v>1</v>
      </c>
      <c r="AB34" s="22">
        <f>+AA34/AA37</f>
        <v>4.1666666666666664E-2</v>
      </c>
    </row>
    <row r="35" spans="2:29" x14ac:dyDescent="0.25">
      <c r="H35" s="17"/>
      <c r="I35" s="63" t="s">
        <v>134</v>
      </c>
      <c r="J35" s="22">
        <f>+K35/K39</f>
        <v>4.1322314049586778E-2</v>
      </c>
      <c r="K35" s="23">
        <v>5</v>
      </c>
      <c r="X35" s="17"/>
      <c r="Y35" s="63" t="s">
        <v>135</v>
      </c>
      <c r="Z35" s="63"/>
      <c r="AA35" s="23">
        <v>3</v>
      </c>
      <c r="AB35" s="22">
        <f>+AA35/AA37</f>
        <v>0.125</v>
      </c>
    </row>
    <row r="36" spans="2:29" x14ac:dyDescent="0.25">
      <c r="H36" s="17"/>
      <c r="I36" s="63"/>
      <c r="J36" s="22"/>
      <c r="K36" s="23"/>
      <c r="X36" s="17"/>
      <c r="Y36" s="63" t="s">
        <v>126</v>
      </c>
      <c r="Z36" s="63"/>
      <c r="AA36" s="23">
        <v>2</v>
      </c>
      <c r="AB36" s="22">
        <f>+AA36/AA37</f>
        <v>8.3333333333333329E-2</v>
      </c>
    </row>
    <row r="37" spans="2:29" x14ac:dyDescent="0.25">
      <c r="C37" s="2" t="s">
        <v>322</v>
      </c>
      <c r="D37" s="2" t="s">
        <v>323</v>
      </c>
      <c r="E37" s="2" t="s">
        <v>327</v>
      </c>
      <c r="H37" s="17"/>
      <c r="I37" s="63" t="s">
        <v>113</v>
      </c>
      <c r="J37" s="22">
        <f>+K37/K39</f>
        <v>4.1322314049586778E-2</v>
      </c>
      <c r="K37" s="23">
        <v>5</v>
      </c>
      <c r="X37" s="17"/>
      <c r="Y37" s="129" t="s">
        <v>121</v>
      </c>
      <c r="Z37" s="129"/>
      <c r="AA37" s="21">
        <f>SUM(AA30:AA36)</f>
        <v>24</v>
      </c>
      <c r="AB37" s="25">
        <f>SUM(AB30:AB36)</f>
        <v>1</v>
      </c>
    </row>
    <row r="38" spans="2:29" x14ac:dyDescent="0.25">
      <c r="B38" s="2" t="s">
        <v>78</v>
      </c>
      <c r="C38" s="7">
        <v>52</v>
      </c>
      <c r="D38" s="7">
        <v>69</v>
      </c>
      <c r="E38" s="34">
        <f>SUM(C38:D38)</f>
        <v>121</v>
      </c>
      <c r="H38" s="17"/>
      <c r="I38" s="63" t="s">
        <v>414</v>
      </c>
      <c r="J38" s="22">
        <f>+K38/K39</f>
        <v>8.2644628099173556E-3</v>
      </c>
      <c r="K38" s="23">
        <v>1</v>
      </c>
      <c r="X38" s="3"/>
      <c r="Y38" s="3"/>
      <c r="Z38" s="3"/>
      <c r="AA38" s="3"/>
    </row>
    <row r="39" spans="2:29" x14ac:dyDescent="0.25">
      <c r="B39" s="2" t="s">
        <v>80</v>
      </c>
      <c r="C39" s="7">
        <v>22</v>
      </c>
      <c r="D39" s="7">
        <v>2</v>
      </c>
      <c r="E39" s="34">
        <f>SUM(C39:D39)</f>
        <v>24</v>
      </c>
      <c r="H39" s="17"/>
      <c r="I39" s="12" t="s">
        <v>121</v>
      </c>
      <c r="J39" s="14">
        <f>SUM(J30:J38)</f>
        <v>0.99999999999999978</v>
      </c>
      <c r="K39" s="13">
        <f>SUM(K30:K38)</f>
        <v>121</v>
      </c>
      <c r="X39" s="3"/>
      <c r="Y39" s="3"/>
      <c r="Z39" s="3"/>
      <c r="AA39" s="3"/>
    </row>
    <row r="40" spans="2:29" x14ac:dyDescent="0.25">
      <c r="H40" s="17"/>
      <c r="X40" s="3"/>
      <c r="Y40" s="3"/>
      <c r="Z40" s="3"/>
      <c r="AA40" s="3"/>
    </row>
    <row r="41" spans="2:29" x14ac:dyDescent="0.25">
      <c r="X41" s="3"/>
      <c r="Y41" s="3"/>
      <c r="Z41" s="3"/>
      <c r="AA41" s="3"/>
    </row>
    <row r="42" spans="2:29" x14ac:dyDescent="0.25">
      <c r="X42" s="3"/>
      <c r="Y42" s="3"/>
      <c r="Z42" s="3"/>
      <c r="AA42" s="3"/>
    </row>
    <row r="43" spans="2:29" x14ac:dyDescent="0.25">
      <c r="C43" s="2" t="s">
        <v>322</v>
      </c>
      <c r="D43" s="2" t="s">
        <v>323</v>
      </c>
      <c r="X43" s="3"/>
      <c r="Y43" s="3"/>
      <c r="Z43" s="3"/>
      <c r="AA43" s="3"/>
    </row>
    <row r="44" spans="2:29" x14ac:dyDescent="0.25">
      <c r="B44" s="2" t="s">
        <v>78</v>
      </c>
      <c r="C44" s="8">
        <f>C38/E38</f>
        <v>0.42975206611570249</v>
      </c>
      <c r="D44" s="8">
        <f>D38/E38</f>
        <v>0.57024793388429751</v>
      </c>
      <c r="X44" s="3"/>
      <c r="Y44" s="3"/>
      <c r="Z44" s="3"/>
      <c r="AA44" s="3"/>
    </row>
    <row r="45" spans="2:29" x14ac:dyDescent="0.25">
      <c r="B45" s="2" t="s">
        <v>80</v>
      </c>
      <c r="C45" s="8">
        <f>C39/E39</f>
        <v>0.91666666666666663</v>
      </c>
      <c r="D45" s="8">
        <f>D39/E39</f>
        <v>8.3333333333333329E-2</v>
      </c>
      <c r="X45" s="3"/>
      <c r="Y45" s="3"/>
      <c r="Z45" s="3"/>
      <c r="AA45" s="3"/>
    </row>
    <row r="46" spans="2:29" x14ac:dyDescent="0.25">
      <c r="X46" s="3"/>
      <c r="Y46" s="3"/>
      <c r="Z46" s="3"/>
      <c r="AA46" s="3"/>
    </row>
    <row r="47" spans="2:29" x14ac:dyDescent="0.25">
      <c r="I47" s="3"/>
      <c r="J47" s="3"/>
      <c r="K47" s="3"/>
      <c r="X47" s="3"/>
      <c r="Y47" s="3"/>
      <c r="Z47" s="3"/>
      <c r="AA47" s="3"/>
      <c r="AB47" s="3"/>
      <c r="AC47" s="3"/>
    </row>
    <row r="48" spans="2:29" x14ac:dyDescent="0.25">
      <c r="I48" s="3"/>
      <c r="J48" s="3"/>
      <c r="K48" s="3"/>
      <c r="X48" s="3"/>
      <c r="Y48" s="3"/>
      <c r="Z48" s="3"/>
      <c r="AA48" s="3"/>
      <c r="AB48" s="3"/>
      <c r="AC48" s="3"/>
    </row>
    <row r="49" spans="1:29" x14ac:dyDescent="0.25">
      <c r="I49" s="3"/>
      <c r="J49" s="3"/>
      <c r="K49" s="3"/>
      <c r="X49" s="3"/>
      <c r="Y49" s="3"/>
      <c r="Z49" s="3"/>
      <c r="AA49" s="3"/>
      <c r="AB49" s="3"/>
      <c r="AC49" s="3"/>
    </row>
    <row r="50" spans="1:29" x14ac:dyDescent="0.25">
      <c r="I50" s="3"/>
      <c r="J50" s="3"/>
      <c r="K50" s="3"/>
      <c r="X50" s="3"/>
      <c r="Y50" s="3"/>
      <c r="Z50" s="3"/>
      <c r="AA50" s="3"/>
      <c r="AB50" s="3"/>
      <c r="AC50" s="3"/>
    </row>
    <row r="51" spans="1:29" x14ac:dyDescent="0.25">
      <c r="I51" s="3"/>
      <c r="J51" s="3"/>
      <c r="K51" s="3"/>
      <c r="X51" s="3"/>
      <c r="Y51" s="3"/>
      <c r="Z51" s="3"/>
      <c r="AA51" s="3"/>
      <c r="AB51" s="3"/>
      <c r="AC51" s="3"/>
    </row>
    <row r="52" spans="1:29" x14ac:dyDescent="0.25">
      <c r="I52" s="3"/>
      <c r="J52" s="3"/>
      <c r="K52" s="3"/>
      <c r="X52" s="3"/>
      <c r="Y52" s="3"/>
      <c r="Z52" s="3"/>
      <c r="AA52" s="3"/>
      <c r="AB52" s="3"/>
      <c r="AC52" s="3"/>
    </row>
    <row r="53" spans="1:29" x14ac:dyDescent="0.25">
      <c r="I53" s="3"/>
      <c r="J53" s="3"/>
      <c r="K53" s="3"/>
      <c r="X53" s="3"/>
      <c r="Y53" s="3"/>
      <c r="Z53" s="3"/>
      <c r="AA53" s="3"/>
      <c r="AB53" s="3"/>
      <c r="AC53" s="3"/>
    </row>
    <row r="54" spans="1:29" x14ac:dyDescent="0.25">
      <c r="I54" s="3"/>
      <c r="J54" s="3"/>
      <c r="K54" s="3"/>
      <c r="X54" s="3"/>
      <c r="Y54" s="3"/>
      <c r="Z54" s="3"/>
      <c r="AA54" s="3"/>
      <c r="AB54" s="3"/>
      <c r="AC54" s="3"/>
    </row>
    <row r="55" spans="1:29" x14ac:dyDescent="0.25">
      <c r="I55" s="3"/>
      <c r="J55" s="3"/>
      <c r="K55" s="3"/>
      <c r="X55" s="3"/>
      <c r="Y55" s="3"/>
      <c r="Z55" s="3"/>
      <c r="AA55" s="3"/>
      <c r="AB55" s="3"/>
      <c r="AC55" s="3"/>
    </row>
    <row r="56" spans="1:29" x14ac:dyDescent="0.25">
      <c r="I56" s="3"/>
      <c r="J56" s="3"/>
      <c r="K56" s="3"/>
      <c r="X56" s="3"/>
      <c r="Y56" s="3"/>
      <c r="Z56" s="3"/>
      <c r="AA56" s="3"/>
      <c r="AB56" s="3"/>
      <c r="AC56" s="3"/>
    </row>
    <row r="57" spans="1:29" x14ac:dyDescent="0.25">
      <c r="I57" s="3"/>
      <c r="J57" s="3"/>
      <c r="K57" s="3"/>
      <c r="X57" s="3"/>
      <c r="Y57" s="3"/>
      <c r="Z57" s="3"/>
      <c r="AA57" s="3"/>
      <c r="AB57" s="3"/>
      <c r="AC57" s="3"/>
    </row>
    <row r="58" spans="1:29" x14ac:dyDescent="0.25">
      <c r="I58" s="3"/>
      <c r="J58" s="3"/>
      <c r="K58" s="3"/>
      <c r="X58" s="3"/>
      <c r="Y58" s="3"/>
      <c r="Z58" s="3"/>
      <c r="AA58" s="3"/>
      <c r="AB58" s="3"/>
      <c r="AC58" s="3"/>
    </row>
    <row r="59" spans="1:29" x14ac:dyDescent="0.25">
      <c r="B59" s="32"/>
      <c r="C59" s="32"/>
      <c r="D59" s="32"/>
      <c r="I59" s="3"/>
      <c r="J59" s="3"/>
      <c r="K59" s="3"/>
      <c r="X59" s="3"/>
      <c r="Y59" s="3"/>
      <c r="Z59" s="3"/>
      <c r="AA59" s="3"/>
      <c r="AB59" s="3"/>
      <c r="AC59" s="3"/>
    </row>
    <row r="60" spans="1:29" x14ac:dyDescent="0.25">
      <c r="B60" s="70"/>
      <c r="C60" s="70"/>
      <c r="D60" s="70"/>
      <c r="E60" s="32"/>
      <c r="I60" s="3"/>
      <c r="J60" s="3"/>
      <c r="K60" s="3"/>
      <c r="X60" s="3"/>
      <c r="Y60" s="3"/>
      <c r="Z60" s="3"/>
      <c r="AA60" s="3"/>
      <c r="AB60" s="3"/>
      <c r="AC60" s="3"/>
    </row>
    <row r="61" spans="1:29" x14ac:dyDescent="0.25">
      <c r="B61" s="70"/>
      <c r="C61" s="70"/>
      <c r="D61" s="70"/>
      <c r="E61" s="70"/>
      <c r="F61" s="32"/>
      <c r="I61" s="3"/>
      <c r="J61" s="3"/>
      <c r="K61" s="3"/>
      <c r="X61" s="3"/>
      <c r="AB61" s="3"/>
      <c r="AC61" s="3"/>
    </row>
    <row r="62" spans="1:29" x14ac:dyDescent="0.25">
      <c r="A62" s="32"/>
      <c r="B62" s="61"/>
      <c r="C62" s="61"/>
      <c r="D62" s="61"/>
      <c r="E62" s="70"/>
      <c r="F62" s="70"/>
      <c r="I62" s="3"/>
      <c r="J62" s="3"/>
      <c r="K62" s="3"/>
      <c r="X62" s="3"/>
      <c r="AB62" s="3"/>
      <c r="AC62" s="3"/>
    </row>
    <row r="63" spans="1:29" x14ac:dyDescent="0.25">
      <c r="A63" s="32"/>
      <c r="E63" s="61"/>
      <c r="F63" s="70"/>
      <c r="I63" s="3"/>
      <c r="J63" s="3"/>
      <c r="K63" s="3"/>
      <c r="P63" s="3"/>
      <c r="Q63" s="3"/>
      <c r="R63" s="3"/>
      <c r="S63" s="3"/>
      <c r="X63" s="3"/>
      <c r="AB63" s="3"/>
      <c r="AC63" s="3"/>
    </row>
    <row r="66" spans="1:8" x14ac:dyDescent="0.25">
      <c r="B66" s="76" t="s">
        <v>457</v>
      </c>
      <c r="C66" s="76" t="s">
        <v>458</v>
      </c>
      <c r="D66" s="76" t="s">
        <v>459</v>
      </c>
      <c r="E66" s="76" t="s">
        <v>559</v>
      </c>
      <c r="F66" s="76" t="s">
        <v>560</v>
      </c>
      <c r="G66" s="76" t="s">
        <v>626</v>
      </c>
      <c r="H66" s="76" t="s">
        <v>687</v>
      </c>
    </row>
    <row r="67" spans="1:8" x14ac:dyDescent="0.25">
      <c r="A67" s="75" t="s">
        <v>78</v>
      </c>
      <c r="B67" s="23">
        <v>140</v>
      </c>
      <c r="C67" s="23">
        <v>176</v>
      </c>
      <c r="D67" s="7">
        <v>175</v>
      </c>
      <c r="E67" s="7">
        <v>215</v>
      </c>
      <c r="F67" s="7">
        <v>168</v>
      </c>
      <c r="G67" s="7">
        <v>150</v>
      </c>
      <c r="H67" s="7">
        <v>121</v>
      </c>
    </row>
    <row r="68" spans="1:8" x14ac:dyDescent="0.25">
      <c r="A68" s="75" t="s">
        <v>28</v>
      </c>
      <c r="B68" s="23">
        <v>66</v>
      </c>
      <c r="C68" s="23">
        <v>71</v>
      </c>
      <c r="D68" s="7">
        <v>61</v>
      </c>
      <c r="E68" s="7">
        <v>20</v>
      </c>
      <c r="F68" s="7">
        <v>64</v>
      </c>
      <c r="G68" s="7">
        <v>47</v>
      </c>
      <c r="H68" s="7">
        <v>43</v>
      </c>
    </row>
    <row r="69" spans="1:8" x14ac:dyDescent="0.25">
      <c r="A69" s="75" t="s">
        <v>455</v>
      </c>
      <c r="B69" s="23">
        <v>60</v>
      </c>
      <c r="C69" s="23">
        <v>69</v>
      </c>
      <c r="D69" s="7">
        <v>24</v>
      </c>
      <c r="E69" s="7">
        <v>17</v>
      </c>
      <c r="F69" s="7">
        <v>26</v>
      </c>
      <c r="G69" s="7">
        <v>21</v>
      </c>
      <c r="H69" s="7">
        <v>24</v>
      </c>
    </row>
    <row r="70" spans="1:8" x14ac:dyDescent="0.25">
      <c r="A70" s="75" t="s">
        <v>456</v>
      </c>
      <c r="B70" s="23">
        <v>2</v>
      </c>
      <c r="C70" s="23">
        <v>2</v>
      </c>
      <c r="D70" s="7">
        <v>3</v>
      </c>
      <c r="E70" s="7">
        <v>0</v>
      </c>
      <c r="F70" s="7">
        <v>0</v>
      </c>
      <c r="G70" s="7">
        <v>0</v>
      </c>
      <c r="H70" s="7">
        <v>0</v>
      </c>
    </row>
    <row r="71" spans="1:8" x14ac:dyDescent="0.25">
      <c r="A71" s="73" t="s">
        <v>321</v>
      </c>
      <c r="B71" s="72">
        <f>SUM(B67:B70)</f>
        <v>268</v>
      </c>
      <c r="C71" s="72">
        <f>SUM(C67:C70)</f>
        <v>318</v>
      </c>
      <c r="D71" s="72">
        <f>SUM(D67:D70)</f>
        <v>263</v>
      </c>
      <c r="E71" s="72">
        <f t="shared" ref="E71:G71" si="3">SUM(E67:E70)</f>
        <v>252</v>
      </c>
      <c r="F71" s="72">
        <f t="shared" si="3"/>
        <v>258</v>
      </c>
      <c r="G71" s="72">
        <f t="shared" si="3"/>
        <v>218</v>
      </c>
      <c r="H71" s="72">
        <f t="shared" ref="H71" si="4">SUM(H67:H70)</f>
        <v>188</v>
      </c>
    </row>
    <row r="72" spans="1:8" x14ac:dyDescent="0.25">
      <c r="A72" s="74" t="s">
        <v>460</v>
      </c>
      <c r="B72" s="63"/>
      <c r="C72" s="22">
        <f t="shared" ref="C72:H72" si="5">(C71-B71)/B71</f>
        <v>0.18656716417910449</v>
      </c>
      <c r="D72" s="22">
        <f t="shared" si="5"/>
        <v>-0.17295597484276728</v>
      </c>
      <c r="E72" s="22">
        <f t="shared" si="5"/>
        <v>-4.1825095057034217E-2</v>
      </c>
      <c r="F72" s="22">
        <f t="shared" si="5"/>
        <v>2.3809523809523808E-2</v>
      </c>
      <c r="G72" s="22">
        <f t="shared" si="5"/>
        <v>-0.15503875968992248</v>
      </c>
      <c r="H72" s="22">
        <f t="shared" si="5"/>
        <v>-0.13761467889908258</v>
      </c>
    </row>
  </sheetData>
  <mergeCells count="2">
    <mergeCell ref="B3:F3"/>
    <mergeCell ref="B15:F15"/>
  </mergeCell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U84"/>
  <sheetViews>
    <sheetView tabSelected="1" topLeftCell="A34" workbookViewId="0">
      <selection activeCell="O29" sqref="A28:O29"/>
    </sheetView>
  </sheetViews>
  <sheetFormatPr baseColWidth="10" defaultRowHeight="15" x14ac:dyDescent="0.25"/>
  <cols>
    <col min="2" max="2" width="22.85546875" bestFit="1" customWidth="1"/>
    <col min="3" max="3" width="5.140625" bestFit="1" customWidth="1"/>
    <col min="4" max="4" width="13.28515625" bestFit="1" customWidth="1"/>
    <col min="16" max="16" width="13.28515625" bestFit="1" customWidth="1"/>
    <col min="17" max="18" width="11.5703125" bestFit="1" customWidth="1"/>
  </cols>
  <sheetData>
    <row r="1" spans="2:4" x14ac:dyDescent="0.25">
      <c r="B1" s="115" t="s">
        <v>338</v>
      </c>
      <c r="C1" s="116" t="s">
        <v>695</v>
      </c>
    </row>
    <row r="2" spans="2:4" x14ac:dyDescent="0.25">
      <c r="B2" s="117" t="s">
        <v>118</v>
      </c>
      <c r="C2" s="99">
        <v>474</v>
      </c>
    </row>
    <row r="3" spans="2:4" x14ac:dyDescent="0.25">
      <c r="B3" s="117" t="s">
        <v>697</v>
      </c>
      <c r="C3" s="110">
        <v>257</v>
      </c>
    </row>
    <row r="4" spans="2:4" x14ac:dyDescent="0.25">
      <c r="B4" s="118" t="s">
        <v>135</v>
      </c>
      <c r="C4" s="99">
        <v>235</v>
      </c>
    </row>
    <row r="5" spans="2:4" x14ac:dyDescent="0.25">
      <c r="B5" s="117" t="s">
        <v>192</v>
      </c>
      <c r="C5" s="110">
        <f>+'Gráficas Jul'!M5+'Gráficas Ago'!K17+'Gráficas Sep'!K17+'Gráficas Oct'!K17+'Gráficas Nov'!K32+'Gráficas Dic'!K33</f>
        <v>59</v>
      </c>
    </row>
    <row r="6" spans="2:4" x14ac:dyDescent="0.25">
      <c r="B6" s="118" t="s">
        <v>119</v>
      </c>
      <c r="C6" s="110">
        <v>68</v>
      </c>
    </row>
    <row r="7" spans="2:4" x14ac:dyDescent="0.25">
      <c r="B7" s="117" t="s">
        <v>113</v>
      </c>
      <c r="C7" s="110">
        <v>25</v>
      </c>
    </row>
    <row r="8" spans="2:4" x14ac:dyDescent="0.25">
      <c r="B8" s="117" t="s">
        <v>115</v>
      </c>
      <c r="C8" s="110">
        <f>+'Gráficas Jun'!K7+'Gráficas Jul'!M8+'Gráficas Ago'!K20+'Gráficas Sep'!$K$20+'Gráficas Oct'!K18+'Gráficas Nov'!K33+'Gráficas Dic'!K34</f>
        <v>14</v>
      </c>
    </row>
    <row r="9" spans="2:4" x14ac:dyDescent="0.25">
      <c r="B9" s="117" t="s">
        <v>116</v>
      </c>
      <c r="C9" s="110">
        <v>6</v>
      </c>
    </row>
    <row r="10" spans="2:4" x14ac:dyDescent="0.25">
      <c r="B10" s="117" t="s">
        <v>414</v>
      </c>
      <c r="C10" s="110">
        <v>6</v>
      </c>
    </row>
    <row r="11" spans="2:4" x14ac:dyDescent="0.25">
      <c r="B11" s="117" t="s">
        <v>401</v>
      </c>
      <c r="C11" s="110">
        <v>1</v>
      </c>
    </row>
    <row r="12" spans="2:4" x14ac:dyDescent="0.25">
      <c r="B12" s="115"/>
      <c r="C12" s="116">
        <f>SUM(C2:C11)</f>
        <v>1145</v>
      </c>
      <c r="D12">
        <f>C12-U21</f>
        <v>0</v>
      </c>
    </row>
    <row r="13" spans="2:4" x14ac:dyDescent="0.25">
      <c r="B13" s="117"/>
      <c r="C13" s="110"/>
    </row>
    <row r="21" spans="2:21" x14ac:dyDescent="0.25">
      <c r="U21">
        <v>1145</v>
      </c>
    </row>
    <row r="24" spans="2:21" x14ac:dyDescent="0.25">
      <c r="B24" s="12" t="s">
        <v>339</v>
      </c>
      <c r="C24" s="12">
        <v>2018</v>
      </c>
    </row>
    <row r="25" spans="2:21" x14ac:dyDescent="0.25">
      <c r="B25" s="6" t="s">
        <v>320</v>
      </c>
      <c r="C25" s="7">
        <v>5</v>
      </c>
    </row>
    <row r="26" spans="2:21" x14ac:dyDescent="0.25">
      <c r="B26" s="6" t="s">
        <v>122</v>
      </c>
      <c r="C26" s="7">
        <v>2</v>
      </c>
    </row>
    <row r="36" spans="2:3" x14ac:dyDescent="0.25">
      <c r="B36" s="115" t="s">
        <v>340</v>
      </c>
      <c r="C36" s="132" t="s">
        <v>695</v>
      </c>
    </row>
    <row r="37" spans="2:3" x14ac:dyDescent="0.25">
      <c r="B37" s="117" t="s">
        <v>131</v>
      </c>
      <c r="C37" s="99">
        <v>194</v>
      </c>
    </row>
    <row r="38" spans="2:3" x14ac:dyDescent="0.25">
      <c r="B38" s="127" t="s">
        <v>123</v>
      </c>
      <c r="C38" s="128">
        <v>92</v>
      </c>
    </row>
    <row r="39" spans="2:3" x14ac:dyDescent="0.25">
      <c r="B39" s="118" t="s">
        <v>130</v>
      </c>
      <c r="C39" s="99">
        <v>45</v>
      </c>
    </row>
    <row r="40" spans="2:3" x14ac:dyDescent="0.25">
      <c r="B40" s="117" t="s">
        <v>137</v>
      </c>
      <c r="C40" s="110">
        <f>+'Gráficas Jun'!T8+'Gráficas Jul'!Z2+'Gráficas Ago'!Y2+'Gráficas Sep'!Y6+'Gráficas Oct'!Y6+'Gráficas Nov'!AC12+'Gráficas Dic'!AA35</f>
        <v>36</v>
      </c>
    </row>
    <row r="41" spans="2:3" x14ac:dyDescent="0.25">
      <c r="B41" s="117" t="s">
        <v>686</v>
      </c>
      <c r="C41" s="110">
        <v>22</v>
      </c>
    </row>
    <row r="42" spans="2:3" x14ac:dyDescent="0.25">
      <c r="B42" s="117" t="s">
        <v>124</v>
      </c>
      <c r="C42" s="110">
        <f>+'Gráficas Jun'!T9+'Gráficas Jul'!Z8+'Gráficas Sep'!Y7+'Gráficas Oct'!Y7+'Gráficas Dic'!AA30</f>
        <v>14</v>
      </c>
    </row>
    <row r="43" spans="2:3" x14ac:dyDescent="0.25">
      <c r="B43" s="117" t="s">
        <v>126</v>
      </c>
      <c r="C43" s="110">
        <f>+'Gráficas Jun'!T7+'Gráficas Jul'!Z7+'Gráficas Sep'!Y3+'Gráficas Dic'!AA36</f>
        <v>10</v>
      </c>
    </row>
    <row r="44" spans="2:3" x14ac:dyDescent="0.25">
      <c r="B44" s="117" t="s">
        <v>129</v>
      </c>
      <c r="C44" s="110">
        <f>+'Gráficas Jun'!T5+'Gráficas Jul'!Z10+'Gráficas Ago'!Y7+'Gráficas Sep'!Y5</f>
        <v>9</v>
      </c>
    </row>
    <row r="45" spans="2:3" x14ac:dyDescent="0.25">
      <c r="B45" s="118" t="s">
        <v>564</v>
      </c>
      <c r="C45" s="110">
        <v>8</v>
      </c>
    </row>
    <row r="46" spans="2:3" x14ac:dyDescent="0.25">
      <c r="B46" s="117" t="s">
        <v>643</v>
      </c>
      <c r="C46" s="110">
        <v>6</v>
      </c>
    </row>
    <row r="47" spans="2:3" x14ac:dyDescent="0.25">
      <c r="B47" s="117" t="s">
        <v>696</v>
      </c>
      <c r="C47" s="110">
        <f>+'Gráficas Jun'!T10+'Gráficas Jul'!Z12</f>
        <v>2</v>
      </c>
    </row>
    <row r="48" spans="2:3" x14ac:dyDescent="0.25">
      <c r="B48" s="117" t="s">
        <v>127</v>
      </c>
      <c r="C48" s="110">
        <f>+'Gráficas Jun'!T11</f>
        <v>2</v>
      </c>
    </row>
    <row r="49" spans="2:3" x14ac:dyDescent="0.25">
      <c r="B49" s="117" t="s">
        <v>136</v>
      </c>
      <c r="C49" s="99">
        <v>2</v>
      </c>
    </row>
    <row r="50" spans="2:3" x14ac:dyDescent="0.25">
      <c r="B50" s="118" t="s">
        <v>128</v>
      </c>
      <c r="C50" s="99">
        <f>+'Gráficas Jun'!T14+'Gráficas Jul'!Z9</f>
        <v>2</v>
      </c>
    </row>
    <row r="76" spans="4:17" x14ac:dyDescent="0.25">
      <c r="O76" s="114" t="s">
        <v>78</v>
      </c>
      <c r="P76" s="114" t="s">
        <v>455</v>
      </c>
      <c r="Q76" s="114" t="s">
        <v>456</v>
      </c>
    </row>
    <row r="77" spans="4:17" x14ac:dyDescent="0.25">
      <c r="D77" s="92"/>
      <c r="E77" s="97" t="s">
        <v>688</v>
      </c>
      <c r="F77" s="103" t="s">
        <v>689</v>
      </c>
      <c r="G77" s="97" t="s">
        <v>693</v>
      </c>
      <c r="H77" s="97" t="s">
        <v>690</v>
      </c>
      <c r="I77" s="97" t="s">
        <v>691</v>
      </c>
      <c r="J77" s="97" t="s">
        <v>692</v>
      </c>
      <c r="K77" s="97" t="s">
        <v>694</v>
      </c>
      <c r="L77" s="103" t="s">
        <v>321</v>
      </c>
      <c r="N77" s="97" t="s">
        <v>688</v>
      </c>
      <c r="O77" s="98">
        <v>140</v>
      </c>
      <c r="P77" s="99">
        <v>75</v>
      </c>
      <c r="Q77" s="100">
        <v>2</v>
      </c>
    </row>
    <row r="78" spans="4:17" x14ac:dyDescent="0.25">
      <c r="D78" s="93" t="s">
        <v>78</v>
      </c>
      <c r="E78" s="98">
        <v>140</v>
      </c>
      <c r="F78" s="104">
        <v>176</v>
      </c>
      <c r="G78" s="109">
        <v>175</v>
      </c>
      <c r="H78" s="109">
        <v>215</v>
      </c>
      <c r="I78" s="109">
        <v>168</v>
      </c>
      <c r="J78" s="109">
        <v>150</v>
      </c>
      <c r="K78" s="109">
        <v>121</v>
      </c>
      <c r="L78" s="107">
        <v>1.145</v>
      </c>
      <c r="N78" s="103" t="s">
        <v>689</v>
      </c>
      <c r="O78" s="104">
        <v>215</v>
      </c>
      <c r="P78" s="105">
        <v>99</v>
      </c>
      <c r="Q78" s="106">
        <v>2</v>
      </c>
    </row>
    <row r="79" spans="4:17" x14ac:dyDescent="0.25">
      <c r="D79" s="93" t="s">
        <v>28</v>
      </c>
      <c r="E79" s="98">
        <v>66</v>
      </c>
      <c r="F79" s="104">
        <v>71</v>
      </c>
      <c r="G79" s="109">
        <v>61</v>
      </c>
      <c r="H79" s="109">
        <v>20</v>
      </c>
      <c r="I79" s="109">
        <v>64</v>
      </c>
      <c r="J79" s="109">
        <v>47</v>
      </c>
      <c r="K79" s="109">
        <v>43</v>
      </c>
      <c r="L79" s="107">
        <f>SUM(E79:K79)</f>
        <v>372</v>
      </c>
      <c r="N79" s="97" t="s">
        <v>693</v>
      </c>
      <c r="O79" s="109">
        <v>176</v>
      </c>
      <c r="P79" s="110">
        <v>44</v>
      </c>
      <c r="Q79" s="111">
        <v>3</v>
      </c>
    </row>
    <row r="80" spans="4:17" x14ac:dyDescent="0.25">
      <c r="D80" s="93" t="s">
        <v>455</v>
      </c>
      <c r="E80" s="99">
        <v>75</v>
      </c>
      <c r="F80" s="105">
        <v>75</v>
      </c>
      <c r="G80" s="110">
        <v>55</v>
      </c>
      <c r="H80" s="110">
        <v>50</v>
      </c>
      <c r="I80" s="110">
        <v>36</v>
      </c>
      <c r="J80" s="110">
        <v>52</v>
      </c>
      <c r="K80" s="110">
        <v>101</v>
      </c>
      <c r="L80" s="107">
        <f>SUM(E80:K80)</f>
        <v>444</v>
      </c>
      <c r="M80" s="133"/>
      <c r="N80" s="97" t="s">
        <v>690</v>
      </c>
      <c r="O80" s="109">
        <v>175</v>
      </c>
      <c r="P80" s="110">
        <v>37</v>
      </c>
      <c r="Q80" s="111">
        <v>0</v>
      </c>
    </row>
    <row r="81" spans="4:18" x14ac:dyDescent="0.25">
      <c r="D81" s="93" t="s">
        <v>456</v>
      </c>
      <c r="E81" s="100">
        <v>2</v>
      </c>
      <c r="F81" s="106">
        <v>2</v>
      </c>
      <c r="G81" s="111">
        <v>3</v>
      </c>
      <c r="H81" s="111">
        <v>0</v>
      </c>
      <c r="I81" s="111">
        <v>0</v>
      </c>
      <c r="J81" s="111">
        <v>0</v>
      </c>
      <c r="K81" s="111">
        <v>0</v>
      </c>
      <c r="L81" s="107">
        <f>SUM(E81:K81)</f>
        <v>7</v>
      </c>
      <c r="N81" s="97" t="s">
        <v>691</v>
      </c>
      <c r="O81" s="109">
        <v>168</v>
      </c>
      <c r="P81" s="110">
        <v>36</v>
      </c>
      <c r="Q81" s="111">
        <v>0</v>
      </c>
    </row>
    <row r="82" spans="4:18" x14ac:dyDescent="0.25">
      <c r="D82" s="94" t="s">
        <v>321</v>
      </c>
      <c r="E82" s="101">
        <f>SUM(E78:E81)</f>
        <v>283</v>
      </c>
      <c r="F82" s="107">
        <f>SUM(F78:F81)</f>
        <v>324</v>
      </c>
      <c r="G82" s="101">
        <f>SUM(G78:G81)</f>
        <v>294</v>
      </c>
      <c r="H82" s="101">
        <f t="shared" ref="H82:K82" si="0">SUM(H78:H81)</f>
        <v>285</v>
      </c>
      <c r="I82" s="101">
        <f t="shared" si="0"/>
        <v>268</v>
      </c>
      <c r="J82" s="101">
        <f t="shared" si="0"/>
        <v>249</v>
      </c>
      <c r="K82" s="101">
        <f t="shared" si="0"/>
        <v>265</v>
      </c>
      <c r="L82" s="107">
        <f>SUM(E82:K82)</f>
        <v>1968</v>
      </c>
      <c r="N82" s="97" t="s">
        <v>692</v>
      </c>
      <c r="O82" s="109">
        <v>150</v>
      </c>
      <c r="P82" s="110">
        <v>52</v>
      </c>
      <c r="Q82" s="111">
        <v>0</v>
      </c>
    </row>
    <row r="83" spans="4:18" x14ac:dyDescent="0.25">
      <c r="D83" s="95" t="s">
        <v>460</v>
      </c>
      <c r="E83" s="102"/>
      <c r="F83" s="108">
        <f t="shared" ref="F83:K83" si="1">(F82-E82)/E82</f>
        <v>0.14487632508833923</v>
      </c>
      <c r="G83" s="112">
        <f t="shared" si="1"/>
        <v>-9.2592592592592587E-2</v>
      </c>
      <c r="H83" s="112">
        <f t="shared" si="1"/>
        <v>-3.0612244897959183E-2</v>
      </c>
      <c r="I83" s="112">
        <f t="shared" si="1"/>
        <v>-5.9649122807017542E-2</v>
      </c>
      <c r="J83" s="112">
        <f t="shared" si="1"/>
        <v>-7.0895522388059698E-2</v>
      </c>
      <c r="K83" s="112">
        <f t="shared" si="1"/>
        <v>6.4257028112449793E-2</v>
      </c>
      <c r="L83" s="108"/>
      <c r="N83" s="97" t="s">
        <v>694</v>
      </c>
      <c r="O83" s="109">
        <v>121</v>
      </c>
      <c r="P83" s="110">
        <v>101</v>
      </c>
      <c r="Q83" s="111">
        <v>0</v>
      </c>
    </row>
    <row r="84" spans="4:18" x14ac:dyDescent="0.25">
      <c r="F84" s="91"/>
      <c r="G84" s="113"/>
      <c r="O84">
        <f>SUM(O77:O83)</f>
        <v>1145</v>
      </c>
      <c r="P84">
        <f>SUM(P77:P83)</f>
        <v>444</v>
      </c>
      <c r="Q84">
        <f>SUM(Q77:Q83)</f>
        <v>7</v>
      </c>
      <c r="R84">
        <f>SUM(O84:Q84)</f>
        <v>1596</v>
      </c>
    </row>
  </sheetData>
  <autoFilter ref="B1:C13">
    <sortState ref="B2:C14">
      <sortCondition descending="1" ref="C1:C14"/>
    </sortState>
  </autoFilter>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F7"/>
  <sheetViews>
    <sheetView workbookViewId="0">
      <selection activeCell="H24" sqref="H24"/>
    </sheetView>
  </sheetViews>
  <sheetFormatPr baseColWidth="10" defaultRowHeight="15" x14ac:dyDescent="0.25"/>
  <cols>
    <col min="4" max="4" width="13" bestFit="1" customWidth="1"/>
    <col min="5" max="5" width="6" hidden="1" customWidth="1"/>
  </cols>
  <sheetData>
    <row r="3" spans="4:6" x14ac:dyDescent="0.25">
      <c r="D3" t="s">
        <v>78</v>
      </c>
      <c r="E3">
        <v>1145</v>
      </c>
      <c r="F3" s="134">
        <f>E3/E7</f>
        <v>0.58180894308943087</v>
      </c>
    </row>
    <row r="4" spans="4:6" x14ac:dyDescent="0.25">
      <c r="D4" t="s">
        <v>28</v>
      </c>
      <c r="E4">
        <v>372</v>
      </c>
      <c r="F4" s="134">
        <f>E4/E7</f>
        <v>0.18902439024390244</v>
      </c>
    </row>
    <row r="5" spans="4:6" x14ac:dyDescent="0.25">
      <c r="D5" t="s">
        <v>455</v>
      </c>
      <c r="E5">
        <v>444</v>
      </c>
      <c r="F5" s="134">
        <f>E5/E7</f>
        <v>0.22560975609756098</v>
      </c>
    </row>
    <row r="6" spans="4:6" x14ac:dyDescent="0.25">
      <c r="D6" t="s">
        <v>456</v>
      </c>
      <c r="E6">
        <v>7</v>
      </c>
      <c r="F6" s="134">
        <f>E6/E7</f>
        <v>3.5569105691056909E-3</v>
      </c>
    </row>
    <row r="7" spans="4:6" x14ac:dyDescent="0.25">
      <c r="D7" t="s">
        <v>321</v>
      </c>
      <c r="E7">
        <v>1968</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5"/>
  <sheetViews>
    <sheetView workbookViewId="0">
      <selection activeCell="B15" sqref="B15"/>
    </sheetView>
  </sheetViews>
  <sheetFormatPr baseColWidth="10" defaultRowHeight="15.75" x14ac:dyDescent="0.3"/>
  <cols>
    <col min="1" max="1" width="21.5703125" style="37" bestFit="1" customWidth="1"/>
    <col min="2" max="2" width="98.5703125" style="44" customWidth="1"/>
    <col min="3" max="3" width="89.85546875" customWidth="1"/>
  </cols>
  <sheetData>
    <row r="1" spans="1:3" ht="195" x14ac:dyDescent="0.3">
      <c r="A1" s="54" t="s">
        <v>341</v>
      </c>
      <c r="B1" s="56" t="s">
        <v>367</v>
      </c>
      <c r="C1" s="1"/>
    </row>
    <row r="2" spans="1:3" x14ac:dyDescent="0.3">
      <c r="A2" s="55"/>
    </row>
    <row r="3" spans="1:3" ht="75" x14ac:dyDescent="0.3">
      <c r="A3" s="54" t="s">
        <v>342</v>
      </c>
      <c r="B3" s="56" t="s">
        <v>343</v>
      </c>
    </row>
    <row r="4" spans="1:3" x14ac:dyDescent="0.3">
      <c r="A4" s="55"/>
    </row>
    <row r="5" spans="1:3" ht="75" x14ac:dyDescent="0.3">
      <c r="A5" s="54" t="s">
        <v>344</v>
      </c>
      <c r="B5" s="56" t="s">
        <v>345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1"/>
  <sheetViews>
    <sheetView workbookViewId="0">
      <selection activeCell="B1" sqref="B1"/>
    </sheetView>
  </sheetViews>
  <sheetFormatPr baseColWidth="10" defaultRowHeight="15" x14ac:dyDescent="0.25"/>
  <cols>
    <col min="1" max="1" width="19.7109375" customWidth="1"/>
    <col min="2" max="2" width="108.7109375" customWidth="1"/>
  </cols>
  <sheetData>
    <row r="1" spans="1:2" ht="90" x14ac:dyDescent="0.3">
      <c r="A1" s="54" t="s">
        <v>346</v>
      </c>
      <c r="B1" s="56" t="s">
        <v>347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1"/>
  <sheetViews>
    <sheetView workbookViewId="0">
      <selection activeCell="B31" sqref="B31"/>
    </sheetView>
  </sheetViews>
  <sheetFormatPr baseColWidth="10" defaultRowHeight="15" x14ac:dyDescent="0.25"/>
  <cols>
    <col min="1" max="1" width="19.5703125" customWidth="1"/>
    <col min="2" max="2" width="120.28515625" customWidth="1"/>
  </cols>
  <sheetData>
    <row r="1" spans="1:2" ht="165" x14ac:dyDescent="0.3">
      <c r="A1" s="54" t="s">
        <v>348</v>
      </c>
      <c r="B1" s="56" t="s">
        <v>349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9"/>
  <sheetViews>
    <sheetView workbookViewId="0">
      <selection activeCell="B5" sqref="B5"/>
    </sheetView>
  </sheetViews>
  <sheetFormatPr baseColWidth="10" defaultRowHeight="15" x14ac:dyDescent="0.25"/>
  <cols>
    <col min="1" max="1" width="21" customWidth="1"/>
    <col min="2" max="2" width="107.7109375" customWidth="1"/>
  </cols>
  <sheetData>
    <row r="1" spans="1:2" ht="75" x14ac:dyDescent="0.3">
      <c r="A1" s="54" t="s">
        <v>350</v>
      </c>
      <c r="B1" s="56" t="s">
        <v>351</v>
      </c>
    </row>
    <row r="3" spans="1:2" ht="90" x14ac:dyDescent="0.25">
      <c r="A3" s="54" t="s">
        <v>353</v>
      </c>
      <c r="B3" s="57" t="s">
        <v>354</v>
      </c>
    </row>
    <row r="5" spans="1:2" ht="90" x14ac:dyDescent="0.25">
      <c r="A5" s="54" t="s">
        <v>352</v>
      </c>
      <c r="B5" s="57" t="s">
        <v>355</v>
      </c>
    </row>
    <row r="7" spans="1:2" x14ac:dyDescent="0.25">
      <c r="A7" s="54" t="s">
        <v>490</v>
      </c>
      <c r="B7" s="57" t="s">
        <v>392</v>
      </c>
    </row>
    <row r="9" spans="1:2" ht="60" x14ac:dyDescent="0.25">
      <c r="A9" s="54" t="s">
        <v>39</v>
      </c>
      <c r="B9" s="57" t="s">
        <v>430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33"/>
  </sheetPr>
  <dimension ref="A1:D355"/>
  <sheetViews>
    <sheetView topLeftCell="A67" workbookViewId="0">
      <selection activeCell="C101" sqref="C101"/>
    </sheetView>
  </sheetViews>
  <sheetFormatPr baseColWidth="10" defaultRowHeight="15.75" x14ac:dyDescent="0.3"/>
  <cols>
    <col min="1" max="1" width="4.42578125" style="37" bestFit="1" customWidth="1"/>
    <col min="2" max="2" width="35.85546875" style="37" bestFit="1" customWidth="1"/>
    <col min="3" max="3" width="61" style="39" bestFit="1" customWidth="1"/>
    <col min="4" max="4" width="19.85546875" style="37" bestFit="1" customWidth="1"/>
    <col min="7" max="7" width="13" bestFit="1" customWidth="1"/>
  </cols>
  <sheetData>
    <row r="1" spans="1:4" x14ac:dyDescent="0.3">
      <c r="B1" s="38" t="s">
        <v>4</v>
      </c>
    </row>
    <row r="2" spans="1:4" x14ac:dyDescent="0.3">
      <c r="A2" s="37">
        <v>1</v>
      </c>
      <c r="B2" s="37" t="s">
        <v>73</v>
      </c>
      <c r="D2" s="37" t="s">
        <v>56</v>
      </c>
    </row>
    <row r="3" spans="1:4" x14ac:dyDescent="0.3">
      <c r="A3" s="37">
        <v>2</v>
      </c>
      <c r="B3" s="37" t="s">
        <v>37</v>
      </c>
      <c r="C3" s="39" t="s">
        <v>3</v>
      </c>
      <c r="D3" s="37" t="s">
        <v>142</v>
      </c>
    </row>
    <row r="5" spans="1:4" x14ac:dyDescent="0.3">
      <c r="B5" s="38" t="s">
        <v>5</v>
      </c>
    </row>
    <row r="6" spans="1:4" x14ac:dyDescent="0.3">
      <c r="A6" s="37">
        <v>3</v>
      </c>
      <c r="B6" s="37" t="s">
        <v>25</v>
      </c>
      <c r="C6" s="39" t="s">
        <v>21</v>
      </c>
      <c r="D6" s="37" t="s">
        <v>45</v>
      </c>
    </row>
    <row r="8" spans="1:4" x14ac:dyDescent="0.3">
      <c r="B8" s="38" t="s">
        <v>6</v>
      </c>
    </row>
    <row r="9" spans="1:4" x14ac:dyDescent="0.3">
      <c r="A9" s="37">
        <v>4</v>
      </c>
      <c r="B9" s="37" t="s">
        <v>75</v>
      </c>
      <c r="C9" s="39" t="s">
        <v>22</v>
      </c>
      <c r="D9" s="37" t="s">
        <v>55</v>
      </c>
    </row>
    <row r="11" spans="1:4" x14ac:dyDescent="0.3">
      <c r="B11" s="38" t="s">
        <v>7</v>
      </c>
    </row>
    <row r="12" spans="1:4" x14ac:dyDescent="0.3">
      <c r="A12" s="37">
        <v>5</v>
      </c>
      <c r="B12" s="37" t="s">
        <v>24</v>
      </c>
      <c r="C12" s="39" t="s">
        <v>23</v>
      </c>
      <c r="D12" s="37" t="s">
        <v>142</v>
      </c>
    </row>
    <row r="13" spans="1:4" x14ac:dyDescent="0.3">
      <c r="A13" s="37">
        <v>6</v>
      </c>
      <c r="B13" s="37" t="s">
        <v>26</v>
      </c>
      <c r="C13" s="39" t="s">
        <v>27</v>
      </c>
      <c r="D13" s="37" t="s">
        <v>45</v>
      </c>
    </row>
    <row r="14" spans="1:4" x14ac:dyDescent="0.3">
      <c r="A14" s="37">
        <v>7</v>
      </c>
      <c r="B14" s="37" t="s">
        <v>37</v>
      </c>
      <c r="C14" s="39" t="s">
        <v>3</v>
      </c>
      <c r="D14" s="37" t="s">
        <v>150</v>
      </c>
    </row>
    <row r="15" spans="1:4" x14ac:dyDescent="0.3">
      <c r="A15" s="37">
        <v>8</v>
      </c>
      <c r="B15" s="37" t="s">
        <v>28</v>
      </c>
      <c r="D15" s="37" t="s">
        <v>144</v>
      </c>
    </row>
    <row r="16" spans="1:4" x14ac:dyDescent="0.3">
      <c r="A16" s="37">
        <v>9</v>
      </c>
      <c r="B16" s="37" t="s">
        <v>28</v>
      </c>
      <c r="D16" s="37" t="s">
        <v>144</v>
      </c>
    </row>
    <row r="17" spans="1:4" x14ac:dyDescent="0.3">
      <c r="A17" s="37">
        <v>10</v>
      </c>
      <c r="B17" s="37" t="s">
        <v>28</v>
      </c>
      <c r="D17" s="37" t="s">
        <v>144</v>
      </c>
    </row>
    <row r="18" spans="1:4" x14ac:dyDescent="0.3">
      <c r="A18" s="37">
        <v>11</v>
      </c>
      <c r="B18" s="37" t="s">
        <v>139</v>
      </c>
      <c r="C18" s="39" t="s">
        <v>29</v>
      </c>
      <c r="D18" s="37" t="s">
        <v>146</v>
      </c>
    </row>
    <row r="19" spans="1:4" x14ac:dyDescent="0.3">
      <c r="A19" s="37">
        <v>12</v>
      </c>
      <c r="B19" s="37" t="s">
        <v>28</v>
      </c>
      <c r="D19" s="37" t="s">
        <v>144</v>
      </c>
    </row>
    <row r="20" spans="1:4" x14ac:dyDescent="0.3">
      <c r="A20" s="37">
        <v>13</v>
      </c>
      <c r="B20" s="37" t="s">
        <v>28</v>
      </c>
      <c r="D20" s="37" t="s">
        <v>144</v>
      </c>
    </row>
    <row r="21" spans="1:4" x14ac:dyDescent="0.3">
      <c r="A21" s="37">
        <v>14</v>
      </c>
      <c r="B21" s="37" t="s">
        <v>28</v>
      </c>
      <c r="D21" s="37" t="s">
        <v>144</v>
      </c>
    </row>
    <row r="22" spans="1:4" x14ac:dyDescent="0.3">
      <c r="A22" s="37">
        <v>15</v>
      </c>
      <c r="B22" s="37" t="s">
        <v>74</v>
      </c>
      <c r="D22" s="37" t="s">
        <v>142</v>
      </c>
    </row>
    <row r="23" spans="1:4" x14ac:dyDescent="0.3">
      <c r="A23" s="37">
        <v>16</v>
      </c>
      <c r="B23" s="37" t="s">
        <v>74</v>
      </c>
      <c r="D23" s="37" t="s">
        <v>142</v>
      </c>
    </row>
    <row r="24" spans="1:4" x14ac:dyDescent="0.3">
      <c r="A24" s="37">
        <v>17</v>
      </c>
      <c r="B24" s="37" t="s">
        <v>30</v>
      </c>
      <c r="C24" s="36" t="s">
        <v>31</v>
      </c>
      <c r="D24" s="37" t="s">
        <v>55</v>
      </c>
    </row>
    <row r="26" spans="1:4" x14ac:dyDescent="0.3">
      <c r="B26" s="38" t="s">
        <v>8</v>
      </c>
    </row>
    <row r="27" spans="1:4" x14ac:dyDescent="0.3">
      <c r="A27" s="37">
        <v>18</v>
      </c>
      <c r="B27" s="37" t="s">
        <v>28</v>
      </c>
      <c r="D27" s="37" t="s">
        <v>144</v>
      </c>
    </row>
    <row r="28" spans="1:4" x14ac:dyDescent="0.3">
      <c r="A28" s="37">
        <v>19</v>
      </c>
      <c r="B28" s="37" t="s">
        <v>74</v>
      </c>
      <c r="D28" s="37" t="s">
        <v>142</v>
      </c>
    </row>
    <row r="29" spans="1:4" x14ac:dyDescent="0.3">
      <c r="A29" s="37">
        <v>20</v>
      </c>
      <c r="B29" s="37" t="s">
        <v>30</v>
      </c>
      <c r="C29" s="36" t="s">
        <v>31</v>
      </c>
      <c r="D29" s="37" t="s">
        <v>55</v>
      </c>
    </row>
    <row r="31" spans="1:4" x14ac:dyDescent="0.3">
      <c r="B31" s="38" t="s">
        <v>9</v>
      </c>
    </row>
    <row r="32" spans="1:4" x14ac:dyDescent="0.3">
      <c r="A32" s="37">
        <v>21</v>
      </c>
      <c r="B32" s="37" t="s">
        <v>33</v>
      </c>
      <c r="C32" s="39" t="s">
        <v>34</v>
      </c>
      <c r="D32" s="37" t="s">
        <v>32</v>
      </c>
    </row>
    <row r="34" spans="1:4" x14ac:dyDescent="0.3">
      <c r="B34" s="38" t="s">
        <v>10</v>
      </c>
    </row>
    <row r="35" spans="1:4" x14ac:dyDescent="0.3">
      <c r="A35" s="37">
        <v>22</v>
      </c>
      <c r="B35" s="37" t="s">
        <v>28</v>
      </c>
      <c r="D35" s="37" t="s">
        <v>144</v>
      </c>
    </row>
    <row r="36" spans="1:4" x14ac:dyDescent="0.3">
      <c r="A36" s="37">
        <v>23</v>
      </c>
      <c r="B36" s="37" t="s">
        <v>38</v>
      </c>
      <c r="C36" s="36" t="s">
        <v>36</v>
      </c>
      <c r="D36" s="37" t="s">
        <v>142</v>
      </c>
    </row>
    <row r="37" spans="1:4" x14ac:dyDescent="0.3">
      <c r="A37" s="37">
        <v>24</v>
      </c>
      <c r="B37" s="37" t="s">
        <v>40</v>
      </c>
      <c r="C37" s="39" t="s">
        <v>41</v>
      </c>
      <c r="D37" s="37" t="s">
        <v>39</v>
      </c>
    </row>
    <row r="39" spans="1:4" x14ac:dyDescent="0.3">
      <c r="B39" s="38" t="s">
        <v>11</v>
      </c>
    </row>
    <row r="40" spans="1:4" x14ac:dyDescent="0.3">
      <c r="A40" s="37">
        <v>25</v>
      </c>
      <c r="B40" s="37" t="s">
        <v>33</v>
      </c>
      <c r="C40" s="36" t="s">
        <v>77</v>
      </c>
      <c r="D40" s="37" t="s">
        <v>142</v>
      </c>
    </row>
    <row r="41" spans="1:4" x14ac:dyDescent="0.3">
      <c r="A41" s="37">
        <v>26</v>
      </c>
      <c r="B41" s="37" t="s">
        <v>42</v>
      </c>
      <c r="C41" s="36" t="s">
        <v>2</v>
      </c>
      <c r="D41" s="37" t="s">
        <v>142</v>
      </c>
    </row>
    <row r="42" spans="1:4" x14ac:dyDescent="0.3">
      <c r="A42" s="37">
        <v>27</v>
      </c>
      <c r="B42" s="37" t="s">
        <v>28</v>
      </c>
      <c r="D42" s="37" t="s">
        <v>144</v>
      </c>
    </row>
    <row r="43" spans="1:4" x14ac:dyDescent="0.3">
      <c r="A43" s="37">
        <v>28</v>
      </c>
      <c r="B43" s="37" t="s">
        <v>28</v>
      </c>
      <c r="D43" s="37" t="s">
        <v>144</v>
      </c>
    </row>
    <row r="44" spans="1:4" x14ac:dyDescent="0.3">
      <c r="A44" s="37">
        <v>29</v>
      </c>
      <c r="B44" s="37" t="s">
        <v>138</v>
      </c>
      <c r="C44" s="39" t="s">
        <v>43</v>
      </c>
      <c r="D44" s="37" t="s">
        <v>142</v>
      </c>
    </row>
    <row r="46" spans="1:4" x14ac:dyDescent="0.3">
      <c r="B46" s="38" t="s">
        <v>12</v>
      </c>
    </row>
    <row r="47" spans="1:4" x14ac:dyDescent="0.3">
      <c r="A47" s="37">
        <v>30</v>
      </c>
      <c r="B47" s="37" t="s">
        <v>73</v>
      </c>
      <c r="D47" s="37" t="s">
        <v>142</v>
      </c>
    </row>
    <row r="48" spans="1:4" x14ac:dyDescent="0.3">
      <c r="A48" s="37">
        <v>31</v>
      </c>
      <c r="B48" s="37" t="s">
        <v>37</v>
      </c>
      <c r="C48" s="39" t="s">
        <v>3</v>
      </c>
      <c r="D48" s="37" t="s">
        <v>105</v>
      </c>
    </row>
    <row r="49" spans="1:4" x14ac:dyDescent="0.3">
      <c r="A49" s="37">
        <v>32</v>
      </c>
      <c r="B49" s="37" t="s">
        <v>37</v>
      </c>
      <c r="C49" s="39" t="s">
        <v>3</v>
      </c>
      <c r="D49" s="37" t="s">
        <v>47</v>
      </c>
    </row>
    <row r="50" spans="1:4" x14ac:dyDescent="0.3">
      <c r="A50" s="37">
        <v>33</v>
      </c>
      <c r="B50" s="37" t="s">
        <v>139</v>
      </c>
      <c r="C50" s="39" t="s">
        <v>44</v>
      </c>
      <c r="D50" s="37" t="s">
        <v>47</v>
      </c>
    </row>
    <row r="51" spans="1:4" x14ac:dyDescent="0.3">
      <c r="A51" s="37">
        <v>34</v>
      </c>
      <c r="B51" s="37" t="s">
        <v>28</v>
      </c>
      <c r="D51" s="37" t="s">
        <v>144</v>
      </c>
    </row>
    <row r="52" spans="1:4" x14ac:dyDescent="0.3">
      <c r="A52" s="37">
        <v>35</v>
      </c>
      <c r="B52" s="37" t="s">
        <v>40</v>
      </c>
      <c r="C52" s="39" t="s">
        <v>41</v>
      </c>
      <c r="D52" s="37" t="s">
        <v>45</v>
      </c>
    </row>
    <row r="53" spans="1:4" x14ac:dyDescent="0.3">
      <c r="A53" s="37">
        <v>36</v>
      </c>
      <c r="B53" s="37" t="s">
        <v>74</v>
      </c>
      <c r="D53" s="37" t="s">
        <v>142</v>
      </c>
    </row>
    <row r="54" spans="1:4" x14ac:dyDescent="0.3">
      <c r="A54" s="37">
        <v>37</v>
      </c>
      <c r="B54" s="37" t="s">
        <v>48</v>
      </c>
      <c r="C54" s="39" t="s">
        <v>49</v>
      </c>
      <c r="D54" s="37" t="s">
        <v>47</v>
      </c>
    </row>
    <row r="55" spans="1:4" x14ac:dyDescent="0.3">
      <c r="A55" s="37">
        <v>38</v>
      </c>
      <c r="B55" s="37" t="s">
        <v>138</v>
      </c>
      <c r="C55" s="39" t="s">
        <v>46</v>
      </c>
      <c r="D55" s="37" t="s">
        <v>147</v>
      </c>
    </row>
    <row r="57" spans="1:4" x14ac:dyDescent="0.3">
      <c r="B57" s="38" t="s">
        <v>13</v>
      </c>
    </row>
    <row r="58" spans="1:4" x14ac:dyDescent="0.3">
      <c r="A58" s="37">
        <v>39</v>
      </c>
      <c r="B58" s="37" t="s">
        <v>28</v>
      </c>
      <c r="D58" s="37" t="s">
        <v>144</v>
      </c>
    </row>
    <row r="59" spans="1:4" x14ac:dyDescent="0.3">
      <c r="A59" s="37">
        <v>40</v>
      </c>
      <c r="B59" s="37" t="s">
        <v>73</v>
      </c>
      <c r="D59" s="37" t="s">
        <v>142</v>
      </c>
    </row>
    <row r="61" spans="1:4" x14ac:dyDescent="0.3">
      <c r="B61" s="38" t="s">
        <v>14</v>
      </c>
    </row>
    <row r="62" spans="1:4" x14ac:dyDescent="0.3">
      <c r="A62" s="37">
        <v>41</v>
      </c>
      <c r="B62" s="37" t="s">
        <v>28</v>
      </c>
      <c r="D62" s="37" t="s">
        <v>144</v>
      </c>
    </row>
    <row r="63" spans="1:4" x14ac:dyDescent="0.3">
      <c r="A63" s="37">
        <v>42</v>
      </c>
      <c r="B63" s="37" t="s">
        <v>74</v>
      </c>
      <c r="D63" s="37" t="s">
        <v>105</v>
      </c>
    </row>
    <row r="64" spans="1:4" x14ac:dyDescent="0.3">
      <c r="A64" s="37">
        <v>43</v>
      </c>
      <c r="B64" s="37" t="s">
        <v>28</v>
      </c>
      <c r="D64" s="37" t="s">
        <v>144</v>
      </c>
    </row>
    <row r="65" spans="1:4" x14ac:dyDescent="0.3">
      <c r="A65" s="37">
        <v>44</v>
      </c>
      <c r="B65" s="37" t="s">
        <v>51</v>
      </c>
      <c r="C65" s="39" t="s">
        <v>52</v>
      </c>
      <c r="D65" s="37" t="s">
        <v>47</v>
      </c>
    </row>
    <row r="66" spans="1:4" x14ac:dyDescent="0.3">
      <c r="A66" s="37">
        <v>45</v>
      </c>
      <c r="B66" s="37" t="s">
        <v>26</v>
      </c>
      <c r="C66" s="39" t="s">
        <v>53</v>
      </c>
      <c r="D66" s="37" t="s">
        <v>143</v>
      </c>
    </row>
    <row r="67" spans="1:4" x14ac:dyDescent="0.3">
      <c r="A67" s="37">
        <v>46</v>
      </c>
      <c r="B67" s="37" t="s">
        <v>33</v>
      </c>
      <c r="C67" s="39" t="s">
        <v>54</v>
      </c>
      <c r="D67" s="37" t="s">
        <v>50</v>
      </c>
    </row>
    <row r="68" spans="1:4" x14ac:dyDescent="0.3">
      <c r="B68" s="35"/>
    </row>
    <row r="69" spans="1:4" x14ac:dyDescent="0.3">
      <c r="B69" s="50" t="s">
        <v>15</v>
      </c>
    </row>
    <row r="70" spans="1:4" x14ac:dyDescent="0.3">
      <c r="A70" s="37">
        <v>47</v>
      </c>
      <c r="B70" s="35" t="s">
        <v>60</v>
      </c>
      <c r="C70" s="39" t="s">
        <v>59</v>
      </c>
      <c r="D70" s="37" t="s">
        <v>50</v>
      </c>
    </row>
    <row r="71" spans="1:4" x14ac:dyDescent="0.3">
      <c r="A71" s="37">
        <v>48</v>
      </c>
      <c r="B71" s="37" t="s">
        <v>74</v>
      </c>
      <c r="D71" s="37" t="s">
        <v>142</v>
      </c>
    </row>
    <row r="72" spans="1:4" x14ac:dyDescent="0.3">
      <c r="A72" s="37">
        <v>49</v>
      </c>
      <c r="B72" s="37" t="s">
        <v>33</v>
      </c>
      <c r="C72" s="39" t="s">
        <v>61</v>
      </c>
      <c r="D72" s="37" t="s">
        <v>55</v>
      </c>
    </row>
    <row r="73" spans="1:4" x14ac:dyDescent="0.3">
      <c r="A73" s="37">
        <v>50</v>
      </c>
      <c r="B73" s="37" t="s">
        <v>139</v>
      </c>
      <c r="C73" s="39" t="s">
        <v>62</v>
      </c>
      <c r="D73" s="37" t="s">
        <v>142</v>
      </c>
    </row>
    <row r="74" spans="1:4" x14ac:dyDescent="0.3">
      <c r="A74" s="37">
        <v>51</v>
      </c>
      <c r="B74" s="37" t="s">
        <v>74</v>
      </c>
      <c r="D74" s="37" t="s">
        <v>55</v>
      </c>
    </row>
    <row r="75" spans="1:4" x14ac:dyDescent="0.3">
      <c r="A75" s="37">
        <v>52</v>
      </c>
      <c r="B75" s="37" t="s">
        <v>74</v>
      </c>
      <c r="D75" s="37" t="s">
        <v>142</v>
      </c>
    </row>
    <row r="76" spans="1:4" x14ac:dyDescent="0.3">
      <c r="A76" s="37">
        <v>53</v>
      </c>
      <c r="B76" s="37" t="s">
        <v>28</v>
      </c>
      <c r="D76" s="37" t="s">
        <v>144</v>
      </c>
    </row>
    <row r="77" spans="1:4" x14ac:dyDescent="0.3">
      <c r="A77" s="37">
        <v>54</v>
      </c>
      <c r="B77" s="37" t="s">
        <v>141</v>
      </c>
      <c r="C77" s="39" t="s">
        <v>63</v>
      </c>
      <c r="D77" s="37" t="s">
        <v>56</v>
      </c>
    </row>
    <row r="79" spans="1:4" x14ac:dyDescent="0.3">
      <c r="B79" s="38" t="s">
        <v>16</v>
      </c>
    </row>
    <row r="80" spans="1:4" x14ac:dyDescent="0.3">
      <c r="A80" s="37">
        <v>55</v>
      </c>
      <c r="B80" s="37" t="s">
        <v>60</v>
      </c>
      <c r="C80" s="39" t="s">
        <v>64</v>
      </c>
      <c r="D80" s="37" t="s">
        <v>57</v>
      </c>
    </row>
    <row r="81" spans="1:4" x14ac:dyDescent="0.3">
      <c r="A81" s="37">
        <v>56</v>
      </c>
      <c r="B81" s="37" t="s">
        <v>28</v>
      </c>
      <c r="D81" s="37" t="s">
        <v>144</v>
      </c>
    </row>
    <row r="82" spans="1:4" x14ac:dyDescent="0.3">
      <c r="A82" s="37">
        <v>57</v>
      </c>
      <c r="B82" s="37" t="s">
        <v>74</v>
      </c>
      <c r="D82" s="37" t="s">
        <v>142</v>
      </c>
    </row>
    <row r="83" spans="1:4" x14ac:dyDescent="0.3">
      <c r="A83" s="37">
        <v>58</v>
      </c>
      <c r="B83" s="37" t="s">
        <v>33</v>
      </c>
      <c r="C83" s="39" t="s">
        <v>65</v>
      </c>
      <c r="D83" s="37" t="s">
        <v>58</v>
      </c>
    </row>
    <row r="85" spans="1:4" x14ac:dyDescent="0.3">
      <c r="B85" s="38" t="s">
        <v>17</v>
      </c>
    </row>
    <row r="86" spans="1:4" x14ac:dyDescent="0.3">
      <c r="A86" s="37">
        <v>59</v>
      </c>
      <c r="B86" s="37" t="s">
        <v>74</v>
      </c>
      <c r="D86" s="37" t="s">
        <v>56</v>
      </c>
    </row>
    <row r="87" spans="1:4" x14ac:dyDescent="0.3">
      <c r="A87" s="37">
        <v>60</v>
      </c>
      <c r="B87" s="37" t="s">
        <v>33</v>
      </c>
      <c r="C87" s="39" t="s">
        <v>66</v>
      </c>
      <c r="D87" s="37" t="s">
        <v>56</v>
      </c>
    </row>
    <row r="88" spans="1:4" x14ac:dyDescent="0.3">
      <c r="A88" s="37">
        <v>61</v>
      </c>
      <c r="B88" s="37" t="s">
        <v>40</v>
      </c>
      <c r="C88" s="36" t="s">
        <v>76</v>
      </c>
      <c r="D88" s="37" t="s">
        <v>47</v>
      </c>
    </row>
    <row r="89" spans="1:4" x14ac:dyDescent="0.3">
      <c r="A89" s="37">
        <v>62</v>
      </c>
      <c r="B89" s="37" t="s">
        <v>141</v>
      </c>
      <c r="C89" s="39" t="s">
        <v>63</v>
      </c>
      <c r="D89" s="37" t="s">
        <v>142</v>
      </c>
    </row>
    <row r="91" spans="1:4" x14ac:dyDescent="0.3">
      <c r="B91" s="38" t="s">
        <v>18</v>
      </c>
    </row>
    <row r="92" spans="1:4" x14ac:dyDescent="0.3">
      <c r="A92" s="37">
        <v>63</v>
      </c>
      <c r="B92" s="37" t="s">
        <v>28</v>
      </c>
      <c r="D92" s="37" t="s">
        <v>144</v>
      </c>
    </row>
    <row r="93" spans="1:4" x14ac:dyDescent="0.3">
      <c r="A93" s="37">
        <v>64</v>
      </c>
      <c r="B93" s="37" t="s">
        <v>28</v>
      </c>
      <c r="D93" s="37" t="s">
        <v>144</v>
      </c>
    </row>
    <row r="94" spans="1:4" x14ac:dyDescent="0.3">
      <c r="A94" s="37">
        <v>65</v>
      </c>
      <c r="B94" s="37" t="s">
        <v>138</v>
      </c>
      <c r="C94" s="39" t="s">
        <v>46</v>
      </c>
      <c r="D94" s="37" t="s">
        <v>142</v>
      </c>
    </row>
    <row r="95" spans="1:4" x14ac:dyDescent="0.3">
      <c r="A95" s="37">
        <v>66</v>
      </c>
      <c r="B95" s="37" t="s">
        <v>74</v>
      </c>
      <c r="D95" s="37" t="s">
        <v>142</v>
      </c>
    </row>
    <row r="96" spans="1:4" x14ac:dyDescent="0.3">
      <c r="A96" s="37">
        <v>67</v>
      </c>
      <c r="B96" s="37" t="s">
        <v>35</v>
      </c>
      <c r="C96" s="39" t="s">
        <v>67</v>
      </c>
      <c r="D96" s="37" t="s">
        <v>55</v>
      </c>
    </row>
    <row r="97" spans="1:4" x14ac:dyDescent="0.3">
      <c r="A97" s="37">
        <v>68</v>
      </c>
      <c r="B97" s="37" t="s">
        <v>28</v>
      </c>
      <c r="D97" s="37" t="s">
        <v>144</v>
      </c>
    </row>
    <row r="98" spans="1:4" x14ac:dyDescent="0.3">
      <c r="A98" s="37">
        <v>69</v>
      </c>
      <c r="B98" s="37" t="s">
        <v>138</v>
      </c>
      <c r="C98" s="39" t="s">
        <v>68</v>
      </c>
      <c r="D98" s="37" t="s">
        <v>142</v>
      </c>
    </row>
    <row r="99" spans="1:4" x14ac:dyDescent="0.3">
      <c r="A99" s="37">
        <v>70</v>
      </c>
      <c r="B99" s="37" t="s">
        <v>28</v>
      </c>
      <c r="D99" s="37" t="s">
        <v>144</v>
      </c>
    </row>
    <row r="100" spans="1:4" x14ac:dyDescent="0.3">
      <c r="A100" s="37">
        <v>71</v>
      </c>
      <c r="B100" s="37" t="s">
        <v>74</v>
      </c>
      <c r="D100" s="37" t="s">
        <v>147</v>
      </c>
    </row>
    <row r="101" spans="1:4" x14ac:dyDescent="0.3">
      <c r="A101" s="37">
        <v>72</v>
      </c>
      <c r="B101" s="37" t="s">
        <v>28</v>
      </c>
      <c r="D101" s="37" t="s">
        <v>144</v>
      </c>
    </row>
    <row r="102" spans="1:4" x14ac:dyDescent="0.3">
      <c r="A102" s="37">
        <v>73</v>
      </c>
      <c r="B102" s="37" t="s">
        <v>28</v>
      </c>
      <c r="D102" s="37" t="s">
        <v>144</v>
      </c>
    </row>
    <row r="103" spans="1:4" x14ac:dyDescent="0.3">
      <c r="B103" s="38"/>
    </row>
    <row r="104" spans="1:4" x14ac:dyDescent="0.3">
      <c r="B104" s="38" t="s">
        <v>19</v>
      </c>
    </row>
    <row r="105" spans="1:4" x14ac:dyDescent="0.3">
      <c r="A105" s="37">
        <v>74</v>
      </c>
      <c r="B105" s="37" t="s">
        <v>69</v>
      </c>
      <c r="C105" s="39" t="s">
        <v>70</v>
      </c>
      <c r="D105" s="37" t="s">
        <v>45</v>
      </c>
    </row>
    <row r="106" spans="1:4" x14ac:dyDescent="0.3">
      <c r="A106" s="37">
        <v>75</v>
      </c>
      <c r="B106" s="37" t="s">
        <v>74</v>
      </c>
      <c r="D106" s="37" t="s">
        <v>142</v>
      </c>
    </row>
    <row r="107" spans="1:4" x14ac:dyDescent="0.3">
      <c r="A107" s="37">
        <v>76</v>
      </c>
      <c r="B107" s="37" t="s">
        <v>140</v>
      </c>
      <c r="C107" s="39" t="s">
        <v>71</v>
      </c>
      <c r="D107" s="37" t="s">
        <v>142</v>
      </c>
    </row>
    <row r="109" spans="1:4" x14ac:dyDescent="0.3">
      <c r="B109" s="38" t="s">
        <v>20</v>
      </c>
    </row>
    <row r="110" spans="1:4" x14ac:dyDescent="0.3">
      <c r="A110" s="37">
        <v>77</v>
      </c>
      <c r="B110" s="37" t="s">
        <v>72</v>
      </c>
      <c r="D110" s="37" t="s">
        <v>142</v>
      </c>
    </row>
    <row r="111" spans="1:4" x14ac:dyDescent="0.3">
      <c r="A111" s="37">
        <v>78</v>
      </c>
      <c r="B111" s="37" t="s">
        <v>74</v>
      </c>
      <c r="D111" s="37" t="s">
        <v>151</v>
      </c>
    </row>
    <row r="112" spans="1:4" x14ac:dyDescent="0.3">
      <c r="A112" s="37">
        <v>79</v>
      </c>
      <c r="B112" s="37" t="s">
        <v>73</v>
      </c>
      <c r="D112" s="37" t="s">
        <v>150</v>
      </c>
    </row>
    <row r="113" spans="1:4" s="4" customFormat="1" ht="13.5" customHeight="1" x14ac:dyDescent="0.3">
      <c r="A113" s="51"/>
      <c r="B113" s="51"/>
      <c r="C113" s="52"/>
      <c r="D113" s="51"/>
    </row>
    <row r="114" spans="1:4" x14ac:dyDescent="0.3">
      <c r="B114" s="38" t="s">
        <v>81</v>
      </c>
    </row>
    <row r="115" spans="1:4" x14ac:dyDescent="0.3">
      <c r="A115" s="37">
        <v>1</v>
      </c>
      <c r="B115" s="37" t="s">
        <v>139</v>
      </c>
      <c r="D115" s="37" t="s">
        <v>105</v>
      </c>
    </row>
    <row r="116" spans="1:4" x14ac:dyDescent="0.3">
      <c r="A116" s="37">
        <v>2</v>
      </c>
      <c r="B116" s="37" t="s">
        <v>73</v>
      </c>
      <c r="D116" s="37" t="s">
        <v>142</v>
      </c>
    </row>
    <row r="117" spans="1:4" x14ac:dyDescent="0.3">
      <c r="A117" s="37">
        <v>3</v>
      </c>
      <c r="B117" s="37" t="s">
        <v>35</v>
      </c>
      <c r="C117" s="39" t="s">
        <v>82</v>
      </c>
      <c r="D117" s="37" t="s">
        <v>56</v>
      </c>
    </row>
    <row r="119" spans="1:4" x14ac:dyDescent="0.3">
      <c r="B119" s="38" t="s">
        <v>83</v>
      </c>
    </row>
    <row r="120" spans="1:4" x14ac:dyDescent="0.3">
      <c r="A120" s="37">
        <v>4</v>
      </c>
      <c r="B120" s="37" t="s">
        <v>74</v>
      </c>
      <c r="D120" s="37" t="s">
        <v>143</v>
      </c>
    </row>
    <row r="121" spans="1:4" x14ac:dyDescent="0.3">
      <c r="A121" s="37">
        <v>5</v>
      </c>
      <c r="B121" s="37" t="s">
        <v>28</v>
      </c>
      <c r="D121" s="37" t="s">
        <v>144</v>
      </c>
    </row>
    <row r="122" spans="1:4" x14ac:dyDescent="0.3">
      <c r="A122" s="37">
        <v>6</v>
      </c>
      <c r="B122" s="37" t="s">
        <v>28</v>
      </c>
      <c r="D122" s="37" t="s">
        <v>144</v>
      </c>
    </row>
    <row r="124" spans="1:4" x14ac:dyDescent="0.3">
      <c r="B124" s="38" t="s">
        <v>86</v>
      </c>
    </row>
    <row r="125" spans="1:4" x14ac:dyDescent="0.3">
      <c r="A125" s="37">
        <v>7</v>
      </c>
      <c r="B125" s="37" t="s">
        <v>87</v>
      </c>
      <c r="D125" s="37" t="s">
        <v>88</v>
      </c>
    </row>
    <row r="126" spans="1:4" x14ac:dyDescent="0.3">
      <c r="A126" s="37">
        <v>8</v>
      </c>
      <c r="B126" s="37" t="s">
        <v>28</v>
      </c>
      <c r="D126" s="37" t="s">
        <v>145</v>
      </c>
    </row>
    <row r="128" spans="1:4" x14ac:dyDescent="0.3">
      <c r="B128" s="38" t="s">
        <v>84</v>
      </c>
    </row>
    <row r="129" spans="1:4" x14ac:dyDescent="0.3">
      <c r="A129" s="37">
        <v>9</v>
      </c>
      <c r="B129" s="35" t="s">
        <v>60</v>
      </c>
      <c r="D129" s="37" t="s">
        <v>39</v>
      </c>
    </row>
    <row r="130" spans="1:4" x14ac:dyDescent="0.3">
      <c r="A130" s="37">
        <v>10</v>
      </c>
      <c r="B130" s="37" t="s">
        <v>139</v>
      </c>
      <c r="D130" s="37" t="s">
        <v>142</v>
      </c>
    </row>
    <row r="131" spans="1:4" x14ac:dyDescent="0.3">
      <c r="A131" s="37">
        <v>11</v>
      </c>
      <c r="B131" s="37" t="s">
        <v>138</v>
      </c>
      <c r="C131" s="39" t="s">
        <v>46</v>
      </c>
      <c r="D131" s="37" t="s">
        <v>85</v>
      </c>
    </row>
    <row r="133" spans="1:4" x14ac:dyDescent="0.3">
      <c r="B133" s="38" t="s">
        <v>89</v>
      </c>
    </row>
    <row r="134" spans="1:4" x14ac:dyDescent="0.3">
      <c r="A134" s="37">
        <v>12</v>
      </c>
      <c r="B134" s="37" t="s">
        <v>73</v>
      </c>
      <c r="D134" s="37" t="s">
        <v>142</v>
      </c>
    </row>
    <row r="135" spans="1:4" x14ac:dyDescent="0.3">
      <c r="A135" s="37">
        <v>13</v>
      </c>
      <c r="B135" s="37" t="s">
        <v>74</v>
      </c>
      <c r="D135" s="37" t="s">
        <v>142</v>
      </c>
    </row>
    <row r="136" spans="1:4" x14ac:dyDescent="0.3">
      <c r="A136" s="37">
        <v>14</v>
      </c>
      <c r="B136" s="37" t="s">
        <v>73</v>
      </c>
      <c r="D136" s="37" t="s">
        <v>142</v>
      </c>
    </row>
    <row r="137" spans="1:4" x14ac:dyDescent="0.3">
      <c r="A137" s="37">
        <v>15</v>
      </c>
      <c r="B137" s="37" t="s">
        <v>139</v>
      </c>
      <c r="D137" s="37" t="s">
        <v>85</v>
      </c>
    </row>
    <row r="138" spans="1:4" x14ac:dyDescent="0.3">
      <c r="A138" s="37">
        <v>16</v>
      </c>
      <c r="B138" s="37" t="s">
        <v>73</v>
      </c>
      <c r="D138" s="37" t="s">
        <v>142</v>
      </c>
    </row>
    <row r="139" spans="1:4" x14ac:dyDescent="0.3">
      <c r="A139" s="37">
        <v>17</v>
      </c>
      <c r="B139" s="37" t="s">
        <v>139</v>
      </c>
      <c r="D139" s="37" t="s">
        <v>47</v>
      </c>
    </row>
    <row r="141" spans="1:4" x14ac:dyDescent="0.3">
      <c r="B141" s="38" t="s">
        <v>103</v>
      </c>
    </row>
    <row r="142" spans="1:4" x14ac:dyDescent="0.3">
      <c r="A142" s="37">
        <v>18</v>
      </c>
      <c r="B142" s="37" t="s">
        <v>28</v>
      </c>
      <c r="D142" s="37" t="s">
        <v>144</v>
      </c>
    </row>
    <row r="143" spans="1:4" x14ac:dyDescent="0.3">
      <c r="A143" s="37">
        <v>19</v>
      </c>
      <c r="B143" s="37" t="s">
        <v>139</v>
      </c>
      <c r="D143" s="37" t="s">
        <v>45</v>
      </c>
    </row>
    <row r="144" spans="1:4" x14ac:dyDescent="0.3">
      <c r="A144" s="37">
        <v>20</v>
      </c>
      <c r="B144" s="37" t="s">
        <v>90</v>
      </c>
      <c r="D144" s="37" t="s">
        <v>47</v>
      </c>
    </row>
    <row r="145" spans="1:4" x14ac:dyDescent="0.3">
      <c r="A145" s="37">
        <v>21</v>
      </c>
      <c r="B145" s="37" t="s">
        <v>28</v>
      </c>
      <c r="D145" s="37" t="s">
        <v>144</v>
      </c>
    </row>
    <row r="146" spans="1:4" x14ac:dyDescent="0.3">
      <c r="A146" s="37">
        <v>22</v>
      </c>
      <c r="B146" s="37" t="s">
        <v>28</v>
      </c>
      <c r="D146" s="37" t="s">
        <v>144</v>
      </c>
    </row>
    <row r="147" spans="1:4" x14ac:dyDescent="0.3">
      <c r="A147" s="37">
        <v>23</v>
      </c>
      <c r="B147" s="37" t="s">
        <v>139</v>
      </c>
      <c r="D147" s="37" t="s">
        <v>142</v>
      </c>
    </row>
    <row r="149" spans="1:4" x14ac:dyDescent="0.3">
      <c r="B149" s="38" t="s">
        <v>102</v>
      </c>
    </row>
    <row r="150" spans="1:4" x14ac:dyDescent="0.3">
      <c r="A150" s="37">
        <v>24</v>
      </c>
      <c r="B150" s="37" t="s">
        <v>91</v>
      </c>
      <c r="D150" s="37" t="s">
        <v>142</v>
      </c>
    </row>
    <row r="151" spans="1:4" x14ac:dyDescent="0.3">
      <c r="A151" s="37">
        <v>25</v>
      </c>
      <c r="B151" s="37" t="s">
        <v>73</v>
      </c>
      <c r="D151" s="37" t="s">
        <v>142</v>
      </c>
    </row>
    <row r="152" spans="1:4" x14ac:dyDescent="0.3">
      <c r="A152" s="37">
        <v>26</v>
      </c>
      <c r="B152" s="37" t="s">
        <v>92</v>
      </c>
      <c r="D152" s="37" t="s">
        <v>146</v>
      </c>
    </row>
    <row r="153" spans="1:4" x14ac:dyDescent="0.3">
      <c r="A153" s="37">
        <v>27</v>
      </c>
      <c r="B153" s="37" t="s">
        <v>139</v>
      </c>
      <c r="D153" s="37" t="s">
        <v>147</v>
      </c>
    </row>
    <row r="155" spans="1:4" x14ac:dyDescent="0.3">
      <c r="B155" s="38" t="s">
        <v>101</v>
      </c>
    </row>
    <row r="156" spans="1:4" x14ac:dyDescent="0.3">
      <c r="A156" s="37">
        <v>28</v>
      </c>
      <c r="B156" s="37" t="s">
        <v>74</v>
      </c>
      <c r="D156" s="37" t="s">
        <v>105</v>
      </c>
    </row>
    <row r="157" spans="1:4" x14ac:dyDescent="0.3">
      <c r="A157" s="37">
        <v>29</v>
      </c>
      <c r="B157" s="37" t="s">
        <v>139</v>
      </c>
      <c r="D157" s="37" t="s">
        <v>142</v>
      </c>
    </row>
    <row r="158" spans="1:4" x14ac:dyDescent="0.3">
      <c r="A158" s="37">
        <v>30</v>
      </c>
      <c r="B158" s="37" t="s">
        <v>93</v>
      </c>
      <c r="D158" s="37" t="s">
        <v>47</v>
      </c>
    </row>
    <row r="159" spans="1:4" x14ac:dyDescent="0.3">
      <c r="A159" s="37">
        <v>31</v>
      </c>
      <c r="B159" s="37" t="s">
        <v>95</v>
      </c>
      <c r="C159" s="39" t="s">
        <v>94</v>
      </c>
      <c r="D159" s="37" t="s">
        <v>142</v>
      </c>
    </row>
    <row r="161" spans="1:4" x14ac:dyDescent="0.3">
      <c r="B161" s="38" t="s">
        <v>100</v>
      </c>
    </row>
    <row r="162" spans="1:4" x14ac:dyDescent="0.3">
      <c r="A162" s="37">
        <v>32</v>
      </c>
      <c r="B162" s="37" t="s">
        <v>95</v>
      </c>
      <c r="C162" s="39" t="s">
        <v>96</v>
      </c>
      <c r="D162" s="37" t="s">
        <v>148</v>
      </c>
    </row>
    <row r="163" spans="1:4" x14ac:dyDescent="0.3">
      <c r="A163" s="37">
        <v>33</v>
      </c>
      <c r="B163" s="37" t="s">
        <v>95</v>
      </c>
      <c r="C163" s="39" t="s">
        <v>97</v>
      </c>
      <c r="D163" s="37" t="s">
        <v>148</v>
      </c>
    </row>
    <row r="164" spans="1:4" x14ac:dyDescent="0.3">
      <c r="A164" s="37">
        <v>34</v>
      </c>
      <c r="B164" s="37" t="s">
        <v>139</v>
      </c>
      <c r="D164" s="37" t="s">
        <v>142</v>
      </c>
    </row>
    <row r="165" spans="1:4" x14ac:dyDescent="0.3">
      <c r="A165" s="37">
        <v>35</v>
      </c>
      <c r="B165" s="37" t="s">
        <v>28</v>
      </c>
      <c r="D165" s="37" t="s">
        <v>144</v>
      </c>
    </row>
    <row r="166" spans="1:4" x14ac:dyDescent="0.3">
      <c r="A166" s="37">
        <v>36</v>
      </c>
      <c r="B166" s="37" t="s">
        <v>28</v>
      </c>
      <c r="D166" s="37" t="s">
        <v>144</v>
      </c>
    </row>
    <row r="167" spans="1:4" x14ac:dyDescent="0.3">
      <c r="A167" s="37">
        <v>37</v>
      </c>
      <c r="B167" s="37" t="s">
        <v>28</v>
      </c>
      <c r="D167" s="37" t="s">
        <v>144</v>
      </c>
    </row>
    <row r="169" spans="1:4" x14ac:dyDescent="0.3">
      <c r="B169" s="38" t="s">
        <v>99</v>
      </c>
    </row>
    <row r="170" spans="1:4" x14ac:dyDescent="0.3">
      <c r="A170" s="37">
        <v>38</v>
      </c>
      <c r="B170" s="37" t="s">
        <v>73</v>
      </c>
      <c r="D170" s="37" t="s">
        <v>142</v>
      </c>
    </row>
    <row r="171" spans="1:4" x14ac:dyDescent="0.3">
      <c r="A171" s="37">
        <v>39</v>
      </c>
      <c r="B171" s="37" t="s">
        <v>73</v>
      </c>
      <c r="D171" s="37" t="s">
        <v>142</v>
      </c>
    </row>
    <row r="172" spans="1:4" x14ac:dyDescent="0.3">
      <c r="A172" s="37">
        <v>40</v>
      </c>
      <c r="B172" s="37" t="s">
        <v>74</v>
      </c>
      <c r="D172" s="37" t="s">
        <v>88</v>
      </c>
    </row>
    <row r="174" spans="1:4" x14ac:dyDescent="0.3">
      <c r="B174" s="38" t="s">
        <v>98</v>
      </c>
    </row>
    <row r="175" spans="1:4" x14ac:dyDescent="0.3">
      <c r="A175" s="37">
        <v>41</v>
      </c>
      <c r="B175" s="37" t="s">
        <v>74</v>
      </c>
      <c r="D175" s="37" t="s">
        <v>149</v>
      </c>
    </row>
    <row r="176" spans="1:4" x14ac:dyDescent="0.3">
      <c r="A176" s="37">
        <v>42</v>
      </c>
      <c r="B176" s="37" t="s">
        <v>37</v>
      </c>
      <c r="D176" s="37" t="s">
        <v>142</v>
      </c>
    </row>
    <row r="177" spans="1:4" x14ac:dyDescent="0.3">
      <c r="A177" s="37">
        <v>43</v>
      </c>
      <c r="B177" s="37" t="s">
        <v>74</v>
      </c>
      <c r="D177" s="37" t="s">
        <v>149</v>
      </c>
    </row>
    <row r="178" spans="1:4" x14ac:dyDescent="0.3">
      <c r="A178" s="37">
        <v>44</v>
      </c>
      <c r="B178" s="37" t="s">
        <v>74</v>
      </c>
      <c r="D178" s="37" t="s">
        <v>149</v>
      </c>
    </row>
    <row r="179" spans="1:4" x14ac:dyDescent="0.3">
      <c r="A179" s="37">
        <v>45</v>
      </c>
      <c r="B179" s="37" t="s">
        <v>72</v>
      </c>
      <c r="D179" s="37" t="s">
        <v>142</v>
      </c>
    </row>
    <row r="180" spans="1:4" x14ac:dyDescent="0.3">
      <c r="A180" s="37">
        <v>46</v>
      </c>
      <c r="B180" s="37" t="s">
        <v>51</v>
      </c>
      <c r="D180" s="37" t="s">
        <v>88</v>
      </c>
    </row>
    <row r="182" spans="1:4" x14ac:dyDescent="0.3">
      <c r="B182" s="38" t="s">
        <v>104</v>
      </c>
    </row>
    <row r="183" spans="1:4" x14ac:dyDescent="0.3">
      <c r="A183" s="37">
        <v>47</v>
      </c>
      <c r="B183" s="37" t="s">
        <v>28</v>
      </c>
      <c r="D183" s="37" t="s">
        <v>144</v>
      </c>
    </row>
    <row r="184" spans="1:4" x14ac:dyDescent="0.3">
      <c r="A184" s="37">
        <v>48</v>
      </c>
      <c r="B184" s="37" t="s">
        <v>28</v>
      </c>
      <c r="D184" s="37" t="s">
        <v>144</v>
      </c>
    </row>
    <row r="185" spans="1:4" x14ac:dyDescent="0.3">
      <c r="A185" s="37">
        <v>49</v>
      </c>
      <c r="B185" s="37" t="s">
        <v>28</v>
      </c>
      <c r="D185" s="37" t="s">
        <v>144</v>
      </c>
    </row>
    <row r="186" spans="1:4" x14ac:dyDescent="0.3">
      <c r="A186" s="37">
        <v>50</v>
      </c>
      <c r="B186" s="37" t="s">
        <v>35</v>
      </c>
      <c r="D186" s="37" t="s">
        <v>105</v>
      </c>
    </row>
    <row r="187" spans="1:4" x14ac:dyDescent="0.3">
      <c r="A187" s="37">
        <v>51</v>
      </c>
      <c r="B187" s="37" t="s">
        <v>139</v>
      </c>
      <c r="D187" s="37" t="s">
        <v>105</v>
      </c>
    </row>
    <row r="188" spans="1:4" x14ac:dyDescent="0.3">
      <c r="A188" s="37">
        <v>52</v>
      </c>
      <c r="B188" s="37" t="s">
        <v>74</v>
      </c>
      <c r="D188" s="37" t="s">
        <v>142</v>
      </c>
    </row>
    <row r="189" spans="1:4" x14ac:dyDescent="0.3">
      <c r="A189" s="37">
        <v>53</v>
      </c>
      <c r="B189" s="37" t="s">
        <v>106</v>
      </c>
      <c r="D189" s="37" t="s">
        <v>146</v>
      </c>
    </row>
    <row r="190" spans="1:4" x14ac:dyDescent="0.3">
      <c r="A190" s="37">
        <v>54</v>
      </c>
      <c r="B190" s="37" t="s">
        <v>28</v>
      </c>
    </row>
    <row r="191" spans="1:4" x14ac:dyDescent="0.3">
      <c r="A191" s="37">
        <v>55</v>
      </c>
      <c r="B191" s="37" t="s">
        <v>28</v>
      </c>
    </row>
    <row r="193" spans="1:4" x14ac:dyDescent="0.3">
      <c r="B193" s="38" t="s">
        <v>107</v>
      </c>
    </row>
    <row r="194" spans="1:4" x14ac:dyDescent="0.3">
      <c r="A194" s="37">
        <v>56</v>
      </c>
      <c r="B194" s="37" t="s">
        <v>73</v>
      </c>
      <c r="D194" s="37" t="s">
        <v>142</v>
      </c>
    </row>
    <row r="195" spans="1:4" x14ac:dyDescent="0.3">
      <c r="A195" s="37">
        <v>57</v>
      </c>
      <c r="B195" s="37" t="s">
        <v>139</v>
      </c>
      <c r="D195" s="37" t="s">
        <v>146</v>
      </c>
    </row>
    <row r="196" spans="1:4" x14ac:dyDescent="0.3">
      <c r="A196" s="37">
        <v>58</v>
      </c>
      <c r="B196" s="37" t="s">
        <v>139</v>
      </c>
      <c r="D196" s="37" t="s">
        <v>142</v>
      </c>
    </row>
    <row r="197" spans="1:4" x14ac:dyDescent="0.3">
      <c r="A197" s="37">
        <v>59</v>
      </c>
      <c r="B197" s="37" t="s">
        <v>95</v>
      </c>
      <c r="C197" s="39" t="s">
        <v>108</v>
      </c>
      <c r="D197" s="37" t="s">
        <v>85</v>
      </c>
    </row>
    <row r="199" spans="1:4" x14ac:dyDescent="0.3">
      <c r="B199" s="38" t="s">
        <v>109</v>
      </c>
    </row>
    <row r="200" spans="1:4" x14ac:dyDescent="0.3">
      <c r="A200" s="37">
        <v>60</v>
      </c>
      <c r="B200" s="37" t="s">
        <v>28</v>
      </c>
      <c r="D200" s="37" t="s">
        <v>144</v>
      </c>
    </row>
    <row r="201" spans="1:4" x14ac:dyDescent="0.3">
      <c r="A201" s="37">
        <v>61</v>
      </c>
      <c r="B201" s="37" t="s">
        <v>74</v>
      </c>
      <c r="C201" s="39" t="s">
        <v>156</v>
      </c>
      <c r="D201" s="37" t="s">
        <v>142</v>
      </c>
    </row>
    <row r="202" spans="1:4" x14ac:dyDescent="0.3">
      <c r="A202" s="37">
        <v>62</v>
      </c>
      <c r="B202" s="37" t="s">
        <v>37</v>
      </c>
      <c r="C202" s="39" t="s">
        <v>157</v>
      </c>
      <c r="D202" s="37" t="s">
        <v>142</v>
      </c>
    </row>
    <row r="203" spans="1:4" x14ac:dyDescent="0.3">
      <c r="A203" s="37">
        <v>63</v>
      </c>
      <c r="B203" s="37" t="s">
        <v>74</v>
      </c>
      <c r="C203" s="39" t="s">
        <v>158</v>
      </c>
      <c r="D203" s="37" t="s">
        <v>47</v>
      </c>
    </row>
    <row r="204" spans="1:4" x14ac:dyDescent="0.3">
      <c r="A204" s="37">
        <v>64</v>
      </c>
      <c r="B204" s="37" t="s">
        <v>74</v>
      </c>
      <c r="C204" s="39" t="s">
        <v>159</v>
      </c>
      <c r="D204" s="37" t="s">
        <v>142</v>
      </c>
    </row>
    <row r="205" spans="1:4" x14ac:dyDescent="0.3">
      <c r="A205" s="37">
        <v>65</v>
      </c>
      <c r="B205" s="37" t="s">
        <v>74</v>
      </c>
      <c r="C205" s="39" t="s">
        <v>159</v>
      </c>
      <c r="D205" s="37" t="s">
        <v>105</v>
      </c>
    </row>
    <row r="206" spans="1:4" x14ac:dyDescent="0.3">
      <c r="A206" s="37">
        <v>66</v>
      </c>
      <c r="B206" s="37" t="s">
        <v>42</v>
      </c>
      <c r="C206" s="39" t="s">
        <v>160</v>
      </c>
      <c r="D206" s="37" t="s">
        <v>50</v>
      </c>
    </row>
    <row r="208" spans="1:4" x14ac:dyDescent="0.3">
      <c r="B208" s="38" t="s">
        <v>110</v>
      </c>
    </row>
    <row r="209" spans="1:4" x14ac:dyDescent="0.3">
      <c r="A209" s="37">
        <v>67</v>
      </c>
      <c r="B209" s="37" t="s">
        <v>139</v>
      </c>
      <c r="C209" s="39" t="s">
        <v>161</v>
      </c>
      <c r="D209" s="37" t="s">
        <v>150</v>
      </c>
    </row>
    <row r="210" spans="1:4" x14ac:dyDescent="0.3">
      <c r="A210" s="37">
        <v>68</v>
      </c>
      <c r="B210" s="37" t="s">
        <v>92</v>
      </c>
      <c r="C210" s="39" t="s">
        <v>162</v>
      </c>
      <c r="D210" s="37" t="s">
        <v>88</v>
      </c>
    </row>
    <row r="211" spans="1:4" x14ac:dyDescent="0.3">
      <c r="A211" s="37">
        <v>69</v>
      </c>
      <c r="B211" s="37" t="s">
        <v>28</v>
      </c>
      <c r="D211" s="37" t="s">
        <v>144</v>
      </c>
    </row>
    <row r="212" spans="1:4" x14ac:dyDescent="0.3">
      <c r="A212" s="37">
        <v>70</v>
      </c>
      <c r="B212" s="37" t="s">
        <v>28</v>
      </c>
      <c r="D212" s="37" t="s">
        <v>144</v>
      </c>
    </row>
    <row r="213" spans="1:4" x14ac:dyDescent="0.3">
      <c r="A213" s="37">
        <v>71</v>
      </c>
      <c r="B213" s="37" t="s">
        <v>28</v>
      </c>
      <c r="D213" s="37" t="s">
        <v>144</v>
      </c>
    </row>
    <row r="214" spans="1:4" x14ac:dyDescent="0.3">
      <c r="A214" s="37">
        <v>72</v>
      </c>
      <c r="B214" s="37" t="s">
        <v>28</v>
      </c>
      <c r="D214" s="37" t="s">
        <v>144</v>
      </c>
    </row>
    <row r="215" spans="1:4" x14ac:dyDescent="0.3">
      <c r="D215" s="37" t="s">
        <v>144</v>
      </c>
    </row>
    <row r="216" spans="1:4" x14ac:dyDescent="0.3">
      <c r="B216" s="38" t="s">
        <v>163</v>
      </c>
    </row>
    <row r="217" spans="1:4" x14ac:dyDescent="0.3">
      <c r="A217" s="37">
        <v>73</v>
      </c>
      <c r="B217" s="37" t="s">
        <v>28</v>
      </c>
      <c r="D217" s="37" t="s">
        <v>144</v>
      </c>
    </row>
    <row r="218" spans="1:4" x14ac:dyDescent="0.3">
      <c r="A218" s="37">
        <v>74</v>
      </c>
      <c r="B218" s="37" t="s">
        <v>139</v>
      </c>
      <c r="C218" s="39" t="s">
        <v>164</v>
      </c>
      <c r="D218" s="37" t="s">
        <v>142</v>
      </c>
    </row>
    <row r="219" spans="1:4" x14ac:dyDescent="0.3">
      <c r="A219" s="37">
        <v>75</v>
      </c>
      <c r="B219" s="37" t="s">
        <v>28</v>
      </c>
      <c r="D219" s="37" t="s">
        <v>144</v>
      </c>
    </row>
    <row r="220" spans="1:4" x14ac:dyDescent="0.3">
      <c r="A220" s="37">
        <v>76</v>
      </c>
      <c r="B220" s="37" t="s">
        <v>74</v>
      </c>
      <c r="C220" s="39" t="s">
        <v>165</v>
      </c>
      <c r="D220" s="37" t="s">
        <v>150</v>
      </c>
    </row>
    <row r="221" spans="1:4" x14ac:dyDescent="0.3">
      <c r="A221" s="37">
        <v>77</v>
      </c>
      <c r="B221" s="37" t="s">
        <v>138</v>
      </c>
      <c r="C221" s="39" t="s">
        <v>166</v>
      </c>
      <c r="D221" s="37" t="s">
        <v>105</v>
      </c>
    </row>
    <row r="223" spans="1:4" x14ac:dyDescent="0.3">
      <c r="B223" s="38" t="s">
        <v>167</v>
      </c>
    </row>
    <row r="224" spans="1:4" x14ac:dyDescent="0.3">
      <c r="A224" s="37">
        <v>78</v>
      </c>
      <c r="B224" s="37" t="s">
        <v>139</v>
      </c>
      <c r="D224" s="37" t="s">
        <v>142</v>
      </c>
    </row>
    <row r="225" spans="1:4" x14ac:dyDescent="0.3">
      <c r="A225" s="37">
        <v>79</v>
      </c>
      <c r="B225" s="37" t="s">
        <v>28</v>
      </c>
      <c r="D225" s="37" t="s">
        <v>144</v>
      </c>
    </row>
    <row r="226" spans="1:4" x14ac:dyDescent="0.3">
      <c r="A226" s="37">
        <v>80</v>
      </c>
      <c r="B226" s="37" t="s">
        <v>28</v>
      </c>
      <c r="D226" s="37" t="s">
        <v>144</v>
      </c>
    </row>
    <row r="227" spans="1:4" x14ac:dyDescent="0.3">
      <c r="A227" s="37">
        <v>81</v>
      </c>
      <c r="B227" s="37" t="s">
        <v>42</v>
      </c>
      <c r="C227" s="39" t="s">
        <v>168</v>
      </c>
      <c r="D227" s="37" t="s">
        <v>50</v>
      </c>
    </row>
    <row r="228" spans="1:4" x14ac:dyDescent="0.3">
      <c r="A228" s="37">
        <v>82</v>
      </c>
      <c r="B228" s="37" t="s">
        <v>28</v>
      </c>
      <c r="D228" s="37" t="s">
        <v>144</v>
      </c>
    </row>
    <row r="229" spans="1:4" x14ac:dyDescent="0.3">
      <c r="A229" s="37">
        <v>83</v>
      </c>
      <c r="B229" s="37" t="s">
        <v>139</v>
      </c>
      <c r="C229" s="39" t="s">
        <v>164</v>
      </c>
      <c r="D229" s="37" t="s">
        <v>142</v>
      </c>
    </row>
    <row r="230" spans="1:4" x14ac:dyDescent="0.3">
      <c r="A230" s="37">
        <v>84</v>
      </c>
      <c r="B230" s="37" t="s">
        <v>139</v>
      </c>
      <c r="C230" s="39" t="s">
        <v>164</v>
      </c>
      <c r="D230" s="37" t="s">
        <v>142</v>
      </c>
    </row>
    <row r="232" spans="1:4" x14ac:dyDescent="0.3">
      <c r="B232" s="38" t="s">
        <v>170</v>
      </c>
    </row>
    <row r="233" spans="1:4" x14ac:dyDescent="0.3">
      <c r="A233" s="37">
        <v>85</v>
      </c>
      <c r="B233" s="37" t="s">
        <v>139</v>
      </c>
      <c r="C233" s="39" t="s">
        <v>169</v>
      </c>
      <c r="D233" s="37" t="s">
        <v>142</v>
      </c>
    </row>
    <row r="234" spans="1:4" x14ac:dyDescent="0.3">
      <c r="A234" s="37">
        <v>86</v>
      </c>
      <c r="B234" s="37" t="s">
        <v>139</v>
      </c>
      <c r="C234" s="39" t="s">
        <v>164</v>
      </c>
      <c r="D234" s="37" t="s">
        <v>142</v>
      </c>
    </row>
    <row r="235" spans="1:4" x14ac:dyDescent="0.3">
      <c r="A235" s="37">
        <v>87</v>
      </c>
      <c r="B235" s="37" t="s">
        <v>74</v>
      </c>
      <c r="C235" s="39" t="s">
        <v>171</v>
      </c>
      <c r="D235" s="37" t="s">
        <v>142</v>
      </c>
    </row>
    <row r="236" spans="1:4" x14ac:dyDescent="0.3">
      <c r="A236" s="37">
        <v>88</v>
      </c>
      <c r="B236" s="37" t="s">
        <v>74</v>
      </c>
      <c r="C236" s="39" t="s">
        <v>172</v>
      </c>
      <c r="D236" s="37" t="s">
        <v>154</v>
      </c>
    </row>
    <row r="237" spans="1:4" x14ac:dyDescent="0.3">
      <c r="A237" s="37">
        <v>89</v>
      </c>
      <c r="B237" s="37" t="s">
        <v>74</v>
      </c>
      <c r="C237" s="39" t="s">
        <v>172</v>
      </c>
      <c r="D237" s="37" t="s">
        <v>173</v>
      </c>
    </row>
    <row r="238" spans="1:4" x14ac:dyDescent="0.3">
      <c r="A238" s="37">
        <v>90</v>
      </c>
      <c r="B238" s="37" t="s">
        <v>175</v>
      </c>
      <c r="C238" s="39" t="s">
        <v>174</v>
      </c>
      <c r="D238" s="37" t="s">
        <v>142</v>
      </c>
    </row>
    <row r="239" spans="1:4" x14ac:dyDescent="0.3">
      <c r="A239" s="37">
        <v>91</v>
      </c>
      <c r="B239" s="37" t="s">
        <v>139</v>
      </c>
      <c r="C239" s="39" t="s">
        <v>164</v>
      </c>
      <c r="D239" s="37" t="s">
        <v>142</v>
      </c>
    </row>
    <row r="240" spans="1:4" x14ac:dyDescent="0.3">
      <c r="A240" s="37">
        <v>92</v>
      </c>
      <c r="B240" s="37" t="s">
        <v>42</v>
      </c>
      <c r="C240" s="39" t="s">
        <v>176</v>
      </c>
      <c r="D240" s="37" t="s">
        <v>50</v>
      </c>
    </row>
    <row r="241" spans="1:4" x14ac:dyDescent="0.3">
      <c r="A241" s="37">
        <v>93</v>
      </c>
      <c r="B241" s="37" t="s">
        <v>175</v>
      </c>
      <c r="C241" s="39" t="s">
        <v>177</v>
      </c>
      <c r="D241" s="37" t="s">
        <v>39</v>
      </c>
    </row>
    <row r="242" spans="1:4" x14ac:dyDescent="0.3">
      <c r="A242" s="37">
        <v>94</v>
      </c>
      <c r="B242" s="37" t="s">
        <v>74</v>
      </c>
      <c r="C242" s="39" t="s">
        <v>178</v>
      </c>
      <c r="D242" s="37" t="s">
        <v>173</v>
      </c>
    </row>
    <row r="243" spans="1:4" x14ac:dyDescent="0.3">
      <c r="A243" s="37">
        <v>95</v>
      </c>
      <c r="B243" s="37" t="s">
        <v>74</v>
      </c>
      <c r="C243" s="39" t="s">
        <v>180</v>
      </c>
      <c r="D243" s="37" t="s">
        <v>179</v>
      </c>
    </row>
    <row r="244" spans="1:4" x14ac:dyDescent="0.3">
      <c r="A244" s="37">
        <v>96</v>
      </c>
      <c r="B244" s="37" t="s">
        <v>28</v>
      </c>
      <c r="D244" s="37" t="s">
        <v>144</v>
      </c>
    </row>
    <row r="245" spans="1:4" x14ac:dyDescent="0.3">
      <c r="A245" s="37">
        <v>97</v>
      </c>
      <c r="B245" s="37" t="s">
        <v>74</v>
      </c>
      <c r="C245" s="39" t="s">
        <v>181</v>
      </c>
      <c r="D245" s="37" t="s">
        <v>105</v>
      </c>
    </row>
    <row r="246" spans="1:4" x14ac:dyDescent="0.3">
      <c r="A246" s="37">
        <v>98</v>
      </c>
      <c r="B246" s="37" t="s">
        <v>106</v>
      </c>
      <c r="C246" s="39" t="s">
        <v>182</v>
      </c>
      <c r="D246" s="37" t="s">
        <v>39</v>
      </c>
    </row>
    <row r="248" spans="1:4" x14ac:dyDescent="0.3">
      <c r="B248" s="38" t="s">
        <v>184</v>
      </c>
    </row>
    <row r="249" spans="1:4" x14ac:dyDescent="0.3">
      <c r="A249" s="37">
        <v>99</v>
      </c>
      <c r="B249" s="37" t="s">
        <v>95</v>
      </c>
      <c r="C249" s="39" t="s">
        <v>183</v>
      </c>
      <c r="D249" s="37" t="s">
        <v>50</v>
      </c>
    </row>
    <row r="250" spans="1:4" x14ac:dyDescent="0.3">
      <c r="A250" s="37">
        <v>100</v>
      </c>
      <c r="B250" s="37" t="s">
        <v>74</v>
      </c>
      <c r="C250" s="39" t="s">
        <v>185</v>
      </c>
      <c r="D250" s="37" t="s">
        <v>155</v>
      </c>
    </row>
    <row r="251" spans="1:4" x14ac:dyDescent="0.3">
      <c r="A251" s="37">
        <v>101</v>
      </c>
      <c r="B251" s="37" t="s">
        <v>139</v>
      </c>
      <c r="D251" s="37" t="s">
        <v>155</v>
      </c>
    </row>
    <row r="252" spans="1:4" x14ac:dyDescent="0.3">
      <c r="A252" s="37">
        <v>102</v>
      </c>
      <c r="B252" s="37" t="s">
        <v>139</v>
      </c>
    </row>
    <row r="253" spans="1:4" x14ac:dyDescent="0.3">
      <c r="A253" s="37">
        <v>103</v>
      </c>
      <c r="B253" s="37" t="s">
        <v>28</v>
      </c>
      <c r="D253" s="37" t="s">
        <v>144</v>
      </c>
    </row>
    <row r="254" spans="1:4" x14ac:dyDescent="0.3">
      <c r="A254" s="37">
        <v>104</v>
      </c>
      <c r="B254" s="37" t="s">
        <v>175</v>
      </c>
      <c r="C254" s="39" t="s">
        <v>186</v>
      </c>
      <c r="D254" s="37" t="s">
        <v>39</v>
      </c>
    </row>
    <row r="255" spans="1:4" x14ac:dyDescent="0.3">
      <c r="A255" s="37">
        <v>105</v>
      </c>
      <c r="B255" s="37" t="s">
        <v>175</v>
      </c>
      <c r="C255" s="39" t="s">
        <v>174</v>
      </c>
      <c r="D255" s="37" t="s">
        <v>142</v>
      </c>
    </row>
    <row r="256" spans="1:4" x14ac:dyDescent="0.3">
      <c r="A256" s="37">
        <v>106</v>
      </c>
      <c r="B256" s="37" t="s">
        <v>106</v>
      </c>
      <c r="C256" s="39" t="s">
        <v>187</v>
      </c>
      <c r="D256" s="37" t="s">
        <v>173</v>
      </c>
    </row>
    <row r="257" spans="1:4" x14ac:dyDescent="0.3">
      <c r="A257" s="37">
        <v>107</v>
      </c>
      <c r="B257" s="37" t="s">
        <v>42</v>
      </c>
      <c r="C257" s="39" t="s">
        <v>188</v>
      </c>
      <c r="D257" s="37" t="s">
        <v>150</v>
      </c>
    </row>
    <row r="259" spans="1:4" x14ac:dyDescent="0.3">
      <c r="B259" s="38" t="s">
        <v>189</v>
      </c>
    </row>
    <row r="260" spans="1:4" x14ac:dyDescent="0.3">
      <c r="A260" s="37">
        <v>108</v>
      </c>
      <c r="B260" s="37" t="s">
        <v>74</v>
      </c>
      <c r="C260" s="39" t="s">
        <v>192</v>
      </c>
      <c r="D260" s="37" t="s">
        <v>39</v>
      </c>
    </row>
    <row r="261" spans="1:4" x14ac:dyDescent="0.3">
      <c r="A261" s="37">
        <v>109</v>
      </c>
      <c r="B261" s="37" t="s">
        <v>175</v>
      </c>
      <c r="C261" s="39" t="s">
        <v>186</v>
      </c>
      <c r="D261" s="37" t="s">
        <v>142</v>
      </c>
    </row>
    <row r="262" spans="1:4" x14ac:dyDescent="0.3">
      <c r="A262" s="37">
        <v>110</v>
      </c>
      <c r="B262" s="37" t="s">
        <v>139</v>
      </c>
      <c r="D262" s="37" t="s">
        <v>155</v>
      </c>
    </row>
    <row r="263" spans="1:4" x14ac:dyDescent="0.3">
      <c r="A263" s="37">
        <v>111</v>
      </c>
      <c r="B263" s="37" t="s">
        <v>106</v>
      </c>
      <c r="C263" s="39" t="s">
        <v>191</v>
      </c>
      <c r="D263" s="37" t="s">
        <v>190</v>
      </c>
    </row>
    <row r="264" spans="1:4" x14ac:dyDescent="0.3">
      <c r="A264" s="37">
        <v>112</v>
      </c>
      <c r="B264" s="37" t="s">
        <v>74</v>
      </c>
      <c r="C264" s="39" t="s">
        <v>192</v>
      </c>
      <c r="D264" s="37" t="s">
        <v>55</v>
      </c>
    </row>
    <row r="265" spans="1:4" x14ac:dyDescent="0.3">
      <c r="A265" s="37">
        <v>113</v>
      </c>
      <c r="B265" s="37" t="s">
        <v>28</v>
      </c>
      <c r="D265" s="37" t="s">
        <v>144</v>
      </c>
    </row>
    <row r="266" spans="1:4" x14ac:dyDescent="0.3">
      <c r="A266" s="37">
        <v>114</v>
      </c>
      <c r="B266" s="37" t="s">
        <v>74</v>
      </c>
      <c r="D266" s="37" t="s">
        <v>193</v>
      </c>
    </row>
    <row r="267" spans="1:4" x14ac:dyDescent="0.3">
      <c r="A267" s="37">
        <v>115</v>
      </c>
      <c r="B267" s="37" t="s">
        <v>139</v>
      </c>
      <c r="D267" s="37" t="s">
        <v>155</v>
      </c>
    </row>
    <row r="268" spans="1:4" x14ac:dyDescent="0.3">
      <c r="A268" s="37">
        <v>116</v>
      </c>
      <c r="B268" s="37" t="s">
        <v>139</v>
      </c>
      <c r="D268" s="37" t="s">
        <v>155</v>
      </c>
    </row>
    <row r="269" spans="1:4" x14ac:dyDescent="0.3">
      <c r="A269" s="37">
        <v>117</v>
      </c>
      <c r="B269" s="37" t="s">
        <v>106</v>
      </c>
      <c r="C269" s="39" t="s">
        <v>194</v>
      </c>
      <c r="D269" s="37" t="s">
        <v>39</v>
      </c>
    </row>
    <row r="270" spans="1:4" x14ac:dyDescent="0.3">
      <c r="A270" s="37">
        <v>118</v>
      </c>
      <c r="B270" s="37" t="s">
        <v>141</v>
      </c>
      <c r="C270" s="39" t="s">
        <v>195</v>
      </c>
      <c r="D270" s="37" t="s">
        <v>47</v>
      </c>
    </row>
    <row r="272" spans="1:4" x14ac:dyDescent="0.3">
      <c r="B272" s="38" t="s">
        <v>197</v>
      </c>
    </row>
    <row r="273" spans="1:4" x14ac:dyDescent="0.3">
      <c r="A273" s="37">
        <v>119</v>
      </c>
      <c r="B273" s="37" t="s">
        <v>74</v>
      </c>
      <c r="C273" s="39" t="s">
        <v>196</v>
      </c>
      <c r="D273" s="37" t="s">
        <v>154</v>
      </c>
    </row>
    <row r="274" spans="1:4" x14ac:dyDescent="0.3">
      <c r="A274" s="37">
        <v>120</v>
      </c>
      <c r="B274" s="37" t="s">
        <v>95</v>
      </c>
      <c r="C274" s="39" t="s">
        <v>198</v>
      </c>
      <c r="D274" s="37" t="s">
        <v>39</v>
      </c>
    </row>
    <row r="275" spans="1:4" x14ac:dyDescent="0.3">
      <c r="A275" s="37">
        <v>121</v>
      </c>
      <c r="B275" s="37" t="s">
        <v>106</v>
      </c>
      <c r="C275" s="39" t="s">
        <v>199</v>
      </c>
      <c r="D275" s="37" t="s">
        <v>47</v>
      </c>
    </row>
    <row r="276" spans="1:4" x14ac:dyDescent="0.3">
      <c r="A276" s="37">
        <v>122</v>
      </c>
      <c r="B276" s="37" t="s">
        <v>74</v>
      </c>
      <c r="C276" s="39" t="s">
        <v>192</v>
      </c>
      <c r="D276" s="37" t="s">
        <v>142</v>
      </c>
    </row>
    <row r="277" spans="1:4" x14ac:dyDescent="0.3">
      <c r="A277" s="37">
        <v>123</v>
      </c>
      <c r="B277" s="37" t="s">
        <v>74</v>
      </c>
      <c r="C277" s="39" t="s">
        <v>192</v>
      </c>
      <c r="D277" s="37" t="s">
        <v>142</v>
      </c>
    </row>
    <row r="278" spans="1:4" x14ac:dyDescent="0.3">
      <c r="A278" s="37">
        <v>124</v>
      </c>
      <c r="B278" s="37" t="s">
        <v>106</v>
      </c>
      <c r="C278" s="39" t="s">
        <v>200</v>
      </c>
      <c r="D278" s="37" t="s">
        <v>105</v>
      </c>
    </row>
    <row r="280" spans="1:4" x14ac:dyDescent="0.3">
      <c r="B280" s="38" t="s">
        <v>202</v>
      </c>
    </row>
    <row r="281" spans="1:4" x14ac:dyDescent="0.3">
      <c r="A281" s="37">
        <v>125</v>
      </c>
      <c r="B281" s="37" t="s">
        <v>28</v>
      </c>
      <c r="D281" s="37" t="s">
        <v>144</v>
      </c>
    </row>
    <row r="282" spans="1:4" x14ac:dyDescent="0.3">
      <c r="A282" s="37">
        <v>126</v>
      </c>
      <c r="B282" s="37" t="s">
        <v>106</v>
      </c>
      <c r="C282" s="39" t="s">
        <v>201</v>
      </c>
      <c r="D282" s="37" t="s">
        <v>47</v>
      </c>
    </row>
    <row r="283" spans="1:4" x14ac:dyDescent="0.3">
      <c r="A283" s="37">
        <v>127</v>
      </c>
      <c r="B283" s="37" t="s">
        <v>139</v>
      </c>
      <c r="D283" s="37" t="s">
        <v>56</v>
      </c>
    </row>
    <row r="284" spans="1:4" x14ac:dyDescent="0.3">
      <c r="A284" s="37">
        <v>128</v>
      </c>
      <c r="B284" s="37" t="s">
        <v>28</v>
      </c>
      <c r="D284" s="37" t="s">
        <v>144</v>
      </c>
    </row>
    <row r="285" spans="1:4" x14ac:dyDescent="0.3">
      <c r="A285" s="37">
        <v>129</v>
      </c>
      <c r="B285" s="53" t="s">
        <v>106</v>
      </c>
      <c r="D285" s="37" t="s">
        <v>149</v>
      </c>
    </row>
    <row r="287" spans="1:4" x14ac:dyDescent="0.3">
      <c r="B287" s="38" t="s">
        <v>203</v>
      </c>
    </row>
    <row r="288" spans="1:4" x14ac:dyDescent="0.3">
      <c r="A288" s="37">
        <v>130</v>
      </c>
      <c r="B288" s="37" t="s">
        <v>175</v>
      </c>
      <c r="C288" s="39" t="s">
        <v>186</v>
      </c>
      <c r="D288" s="37" t="s">
        <v>204</v>
      </c>
    </row>
    <row r="289" spans="1:4" x14ac:dyDescent="0.3">
      <c r="A289" s="37">
        <v>131</v>
      </c>
      <c r="B289" s="37" t="s">
        <v>139</v>
      </c>
      <c r="D289" s="37" t="s">
        <v>142</v>
      </c>
    </row>
    <row r="290" spans="1:4" x14ac:dyDescent="0.3">
      <c r="A290" s="37">
        <v>132</v>
      </c>
      <c r="B290" s="37" t="s">
        <v>139</v>
      </c>
      <c r="D290" s="37" t="s">
        <v>142</v>
      </c>
    </row>
    <row r="291" spans="1:4" x14ac:dyDescent="0.3">
      <c r="A291" s="37">
        <v>133</v>
      </c>
      <c r="B291" s="37" t="s">
        <v>74</v>
      </c>
      <c r="C291" s="39" t="s">
        <v>205</v>
      </c>
      <c r="D291" s="37" t="s">
        <v>105</v>
      </c>
    </row>
    <row r="292" spans="1:4" x14ac:dyDescent="0.3">
      <c r="A292" s="37">
        <v>134</v>
      </c>
      <c r="B292" s="37" t="s">
        <v>175</v>
      </c>
      <c r="C292" s="39" t="s">
        <v>186</v>
      </c>
      <c r="D292" s="37" t="s">
        <v>154</v>
      </c>
    </row>
    <row r="293" spans="1:4" x14ac:dyDescent="0.3">
      <c r="A293" s="37">
        <v>135</v>
      </c>
      <c r="B293" s="37" t="s">
        <v>139</v>
      </c>
      <c r="C293" s="39" t="s">
        <v>206</v>
      </c>
      <c r="D293" s="37" t="s">
        <v>56</v>
      </c>
    </row>
    <row r="294" spans="1:4" x14ac:dyDescent="0.3">
      <c r="A294" s="37">
        <v>136</v>
      </c>
      <c r="B294" s="37" t="s">
        <v>139</v>
      </c>
      <c r="C294" s="39" t="s">
        <v>207</v>
      </c>
      <c r="D294" s="37" t="s">
        <v>88</v>
      </c>
    </row>
    <row r="296" spans="1:4" x14ac:dyDescent="0.3">
      <c r="B296" s="38" t="s">
        <v>210</v>
      </c>
      <c r="C296" s="39" t="s">
        <v>208</v>
      </c>
    </row>
    <row r="297" spans="1:4" x14ac:dyDescent="0.3">
      <c r="A297" s="37">
        <v>137</v>
      </c>
      <c r="B297" s="37" t="s">
        <v>106</v>
      </c>
      <c r="C297" s="39" t="s">
        <v>194</v>
      </c>
      <c r="D297" s="37" t="s">
        <v>50</v>
      </c>
    </row>
    <row r="298" spans="1:4" x14ac:dyDescent="0.3">
      <c r="A298" s="37">
        <v>138</v>
      </c>
      <c r="B298" s="37" t="s">
        <v>139</v>
      </c>
      <c r="C298" s="39" t="s">
        <v>207</v>
      </c>
      <c r="D298" s="37" t="s">
        <v>142</v>
      </c>
    </row>
    <row r="299" spans="1:4" x14ac:dyDescent="0.3">
      <c r="A299" s="37">
        <v>139</v>
      </c>
      <c r="B299" s="37" t="s">
        <v>106</v>
      </c>
      <c r="C299" s="39" t="s">
        <v>209</v>
      </c>
      <c r="D299" s="37" t="s">
        <v>150</v>
      </c>
    </row>
    <row r="300" spans="1:4" x14ac:dyDescent="0.3">
      <c r="A300" s="37">
        <v>140</v>
      </c>
      <c r="B300" s="37" t="s">
        <v>139</v>
      </c>
      <c r="C300" s="39" t="s">
        <v>207</v>
      </c>
      <c r="D300" s="37" t="s">
        <v>142</v>
      </c>
    </row>
    <row r="301" spans="1:4" x14ac:dyDescent="0.3">
      <c r="A301" s="37">
        <v>141</v>
      </c>
      <c r="B301" s="37" t="s">
        <v>139</v>
      </c>
      <c r="C301" s="39" t="s">
        <v>207</v>
      </c>
      <c r="D301" s="37" t="s">
        <v>142</v>
      </c>
    </row>
    <row r="303" spans="1:4" x14ac:dyDescent="0.3">
      <c r="B303" s="38" t="s">
        <v>211</v>
      </c>
    </row>
    <row r="304" spans="1:4" x14ac:dyDescent="0.3">
      <c r="A304" s="37">
        <v>142</v>
      </c>
      <c r="B304" s="37" t="s">
        <v>74</v>
      </c>
      <c r="C304" s="39" t="s">
        <v>212</v>
      </c>
      <c r="D304" s="37" t="s">
        <v>105</v>
      </c>
    </row>
    <row r="305" spans="1:4" x14ac:dyDescent="0.3">
      <c r="A305" s="37">
        <v>143</v>
      </c>
      <c r="B305" s="37" t="s">
        <v>35</v>
      </c>
      <c r="C305" s="39" t="s">
        <v>213</v>
      </c>
      <c r="D305" s="37" t="s">
        <v>214</v>
      </c>
    </row>
    <row r="306" spans="1:4" x14ac:dyDescent="0.3">
      <c r="A306" s="37">
        <v>144</v>
      </c>
      <c r="B306" s="37" t="s">
        <v>74</v>
      </c>
      <c r="C306" s="39" t="s">
        <v>215</v>
      </c>
      <c r="D306" s="37" t="s">
        <v>214</v>
      </c>
    </row>
    <row r="307" spans="1:4" x14ac:dyDescent="0.3">
      <c r="A307" s="37">
        <v>145</v>
      </c>
      <c r="B307" s="37" t="s">
        <v>28</v>
      </c>
      <c r="D307" s="37" t="s">
        <v>144</v>
      </c>
    </row>
    <row r="308" spans="1:4" x14ac:dyDescent="0.3">
      <c r="A308" s="37">
        <v>146</v>
      </c>
      <c r="B308" s="37" t="s">
        <v>175</v>
      </c>
      <c r="C308" s="39" t="s">
        <v>217</v>
      </c>
      <c r="D308" s="37" t="s">
        <v>216</v>
      </c>
    </row>
    <row r="309" spans="1:4" x14ac:dyDescent="0.3">
      <c r="A309" s="37">
        <v>147</v>
      </c>
      <c r="B309" s="37" t="s">
        <v>73</v>
      </c>
      <c r="D309" s="37" t="s">
        <v>142</v>
      </c>
    </row>
    <row r="310" spans="1:4" x14ac:dyDescent="0.3">
      <c r="A310" s="37">
        <v>148</v>
      </c>
      <c r="B310" s="37" t="s">
        <v>28</v>
      </c>
      <c r="D310" s="37" t="s">
        <v>144</v>
      </c>
    </row>
    <row r="311" spans="1:4" x14ac:dyDescent="0.3">
      <c r="A311" s="37">
        <v>149</v>
      </c>
      <c r="B311" s="37" t="s">
        <v>139</v>
      </c>
      <c r="C311" s="39" t="s">
        <v>207</v>
      </c>
      <c r="D311" s="37" t="s">
        <v>218</v>
      </c>
    </row>
    <row r="312" spans="1:4" x14ac:dyDescent="0.3">
      <c r="A312" s="37">
        <v>150</v>
      </c>
      <c r="B312" s="37" t="s">
        <v>74</v>
      </c>
      <c r="C312" s="39" t="s">
        <v>215</v>
      </c>
      <c r="D312" s="37" t="s">
        <v>57</v>
      </c>
    </row>
    <row r="313" spans="1:4" x14ac:dyDescent="0.3">
      <c r="A313" s="37">
        <v>151</v>
      </c>
      <c r="B313" s="37" t="s">
        <v>74</v>
      </c>
      <c r="C313" s="39" t="s">
        <v>219</v>
      </c>
      <c r="D313" s="37" t="s">
        <v>147</v>
      </c>
    </row>
    <row r="314" spans="1:4" x14ac:dyDescent="0.3">
      <c r="A314" s="37">
        <v>152</v>
      </c>
      <c r="B314" s="37" t="s">
        <v>74</v>
      </c>
      <c r="C314" s="39" t="s">
        <v>219</v>
      </c>
      <c r="D314" s="37" t="s">
        <v>147</v>
      </c>
    </row>
    <row r="315" spans="1:4" x14ac:dyDescent="0.3">
      <c r="A315" s="37">
        <v>153</v>
      </c>
      <c r="B315" s="37" t="s">
        <v>74</v>
      </c>
      <c r="C315" s="39" t="s">
        <v>215</v>
      </c>
      <c r="D315" s="37" t="s">
        <v>142</v>
      </c>
    </row>
    <row r="316" spans="1:4" x14ac:dyDescent="0.3">
      <c r="A316" s="37">
        <v>154</v>
      </c>
      <c r="B316" s="37" t="s">
        <v>74</v>
      </c>
      <c r="C316" s="39" t="s">
        <v>220</v>
      </c>
      <c r="D316" s="37" t="s">
        <v>88</v>
      </c>
    </row>
    <row r="317" spans="1:4" x14ac:dyDescent="0.3">
      <c r="A317" s="37">
        <v>155</v>
      </c>
      <c r="B317" s="37" t="s">
        <v>74</v>
      </c>
      <c r="C317" s="39" t="s">
        <v>215</v>
      </c>
      <c r="D317" s="37" t="s">
        <v>88</v>
      </c>
    </row>
    <row r="318" spans="1:4" x14ac:dyDescent="0.3">
      <c r="A318" s="37">
        <v>156</v>
      </c>
      <c r="B318" s="37" t="s">
        <v>74</v>
      </c>
      <c r="C318" s="39" t="s">
        <v>215</v>
      </c>
      <c r="D318" s="37" t="s">
        <v>173</v>
      </c>
    </row>
    <row r="319" spans="1:4" x14ac:dyDescent="0.3">
      <c r="A319" s="37">
        <v>157</v>
      </c>
      <c r="B319" s="37" t="s">
        <v>74</v>
      </c>
      <c r="C319" s="39" t="s">
        <v>220</v>
      </c>
      <c r="D319" s="37" t="s">
        <v>142</v>
      </c>
    </row>
    <row r="320" spans="1:4" x14ac:dyDescent="0.3">
      <c r="A320" s="37">
        <v>158</v>
      </c>
      <c r="B320" s="37" t="s">
        <v>74</v>
      </c>
      <c r="C320" s="39" t="s">
        <v>215</v>
      </c>
      <c r="D320" s="37" t="s">
        <v>105</v>
      </c>
    </row>
    <row r="321" spans="1:4" x14ac:dyDescent="0.3">
      <c r="A321" s="37">
        <v>159</v>
      </c>
      <c r="B321" s="37" t="s">
        <v>74</v>
      </c>
      <c r="C321" s="39" t="s">
        <v>220</v>
      </c>
      <c r="D321" s="37" t="s">
        <v>221</v>
      </c>
    </row>
    <row r="322" spans="1:4" x14ac:dyDescent="0.3">
      <c r="A322" s="37">
        <v>160</v>
      </c>
      <c r="B322" s="37" t="s">
        <v>60</v>
      </c>
      <c r="C322" s="39" t="s">
        <v>224</v>
      </c>
      <c r="D322" s="37" t="s">
        <v>173</v>
      </c>
    </row>
    <row r="323" spans="1:4" x14ac:dyDescent="0.3">
      <c r="A323" s="37">
        <v>161</v>
      </c>
      <c r="B323" s="37" t="s">
        <v>74</v>
      </c>
      <c r="D323" s="37" t="s">
        <v>57</v>
      </c>
    </row>
    <row r="324" spans="1:4" x14ac:dyDescent="0.3">
      <c r="A324" s="37">
        <v>162</v>
      </c>
      <c r="B324" s="37" t="s">
        <v>28</v>
      </c>
      <c r="D324" s="37" t="s">
        <v>144</v>
      </c>
    </row>
    <row r="325" spans="1:4" x14ac:dyDescent="0.3">
      <c r="A325" s="37">
        <v>163</v>
      </c>
      <c r="B325" s="37" t="s">
        <v>28</v>
      </c>
      <c r="D325" s="37" t="s">
        <v>144</v>
      </c>
    </row>
    <row r="326" spans="1:4" x14ac:dyDescent="0.3">
      <c r="A326" s="37">
        <v>164</v>
      </c>
      <c r="B326" s="37" t="s">
        <v>28</v>
      </c>
      <c r="D326" s="37" t="s">
        <v>144</v>
      </c>
    </row>
    <row r="327" spans="1:4" x14ac:dyDescent="0.3">
      <c r="A327" s="37">
        <v>165</v>
      </c>
      <c r="B327" s="37" t="s">
        <v>73</v>
      </c>
      <c r="D327" s="37" t="s">
        <v>142</v>
      </c>
    </row>
    <row r="328" spans="1:4" x14ac:dyDescent="0.3">
      <c r="A328" s="37">
        <v>166</v>
      </c>
      <c r="B328" s="37" t="s">
        <v>139</v>
      </c>
      <c r="C328" s="39" t="s">
        <v>207</v>
      </c>
      <c r="D328" s="37" t="s">
        <v>142</v>
      </c>
    </row>
    <row r="330" spans="1:4" x14ac:dyDescent="0.3">
      <c r="B330" s="38" t="s">
        <v>222</v>
      </c>
    </row>
    <row r="331" spans="1:4" x14ac:dyDescent="0.3">
      <c r="A331" s="37">
        <v>167</v>
      </c>
      <c r="B331" s="37" t="s">
        <v>28</v>
      </c>
      <c r="D331" s="37" t="s">
        <v>144</v>
      </c>
    </row>
    <row r="332" spans="1:4" x14ac:dyDescent="0.3">
      <c r="A332" s="37">
        <v>168</v>
      </c>
      <c r="B332" s="37" t="s">
        <v>139</v>
      </c>
      <c r="C332" s="39" t="s">
        <v>207</v>
      </c>
      <c r="D332" s="37" t="s">
        <v>142</v>
      </c>
    </row>
    <row r="333" spans="1:4" x14ac:dyDescent="0.3">
      <c r="A333" s="37">
        <v>169</v>
      </c>
      <c r="B333" s="37" t="s">
        <v>60</v>
      </c>
      <c r="C333" s="39" t="s">
        <v>223</v>
      </c>
      <c r="D333" s="37" t="s">
        <v>88</v>
      </c>
    </row>
    <row r="334" spans="1:4" x14ac:dyDescent="0.3">
      <c r="A334" s="37">
        <v>170</v>
      </c>
      <c r="B334" s="37" t="s">
        <v>28</v>
      </c>
      <c r="D334" s="37" t="s">
        <v>144</v>
      </c>
    </row>
    <row r="335" spans="1:4" x14ac:dyDescent="0.3">
      <c r="A335" s="37">
        <v>171</v>
      </c>
      <c r="B335" s="37" t="s">
        <v>28</v>
      </c>
      <c r="D335" s="37" t="s">
        <v>144</v>
      </c>
    </row>
    <row r="336" spans="1:4" x14ac:dyDescent="0.3">
      <c r="A336" s="37">
        <v>172</v>
      </c>
      <c r="B336" s="53" t="s">
        <v>60</v>
      </c>
      <c r="D336" s="37" t="s">
        <v>149</v>
      </c>
    </row>
    <row r="337" spans="1:4" x14ac:dyDescent="0.3">
      <c r="A337" s="37">
        <v>173</v>
      </c>
      <c r="B337" s="37" t="s">
        <v>74</v>
      </c>
      <c r="C337" s="39" t="s">
        <v>219</v>
      </c>
      <c r="D337" s="37" t="s">
        <v>47</v>
      </c>
    </row>
    <row r="338" spans="1:4" x14ac:dyDescent="0.3">
      <c r="A338" s="37">
        <v>174</v>
      </c>
      <c r="B338" s="37" t="s">
        <v>73</v>
      </c>
      <c r="D338" s="37" t="s">
        <v>154</v>
      </c>
    </row>
    <row r="339" spans="1:4" x14ac:dyDescent="0.3">
      <c r="A339" s="37">
        <v>175</v>
      </c>
      <c r="B339" s="37" t="s">
        <v>74</v>
      </c>
      <c r="D339" s="37" t="s">
        <v>57</v>
      </c>
    </row>
    <row r="340" spans="1:4" x14ac:dyDescent="0.3">
      <c r="A340" s="37">
        <v>176</v>
      </c>
      <c r="B340" s="37" t="s">
        <v>28</v>
      </c>
      <c r="D340" s="37" t="s">
        <v>144</v>
      </c>
    </row>
    <row r="341" spans="1:4" x14ac:dyDescent="0.3">
      <c r="A341" s="37">
        <v>177</v>
      </c>
      <c r="B341" s="37" t="s">
        <v>40</v>
      </c>
      <c r="D341" s="37" t="s">
        <v>147</v>
      </c>
    </row>
    <row r="342" spans="1:4" x14ac:dyDescent="0.3">
      <c r="A342" s="37">
        <v>178</v>
      </c>
      <c r="B342" s="37" t="s">
        <v>60</v>
      </c>
      <c r="D342" s="37" t="s">
        <v>225</v>
      </c>
    </row>
    <row r="343" spans="1:4" x14ac:dyDescent="0.3">
      <c r="A343" s="37">
        <v>179</v>
      </c>
      <c r="B343" s="37" t="s">
        <v>139</v>
      </c>
      <c r="D343" s="37" t="s">
        <v>142</v>
      </c>
    </row>
    <row r="345" spans="1:4" x14ac:dyDescent="0.3">
      <c r="B345" s="38" t="s">
        <v>226</v>
      </c>
    </row>
    <row r="346" spans="1:4" x14ac:dyDescent="0.3">
      <c r="A346" s="37">
        <v>180</v>
      </c>
      <c r="B346" s="37" t="s">
        <v>28</v>
      </c>
      <c r="D346" s="37" t="s">
        <v>144</v>
      </c>
    </row>
    <row r="347" spans="1:4" x14ac:dyDescent="0.3">
      <c r="A347" s="37">
        <v>181</v>
      </c>
      <c r="B347" s="37" t="s">
        <v>28</v>
      </c>
      <c r="D347" s="37" t="s">
        <v>144</v>
      </c>
    </row>
    <row r="348" spans="1:4" x14ac:dyDescent="0.3">
      <c r="A348" s="37">
        <v>182</v>
      </c>
      <c r="B348" s="37" t="s">
        <v>28</v>
      </c>
      <c r="D348" s="37" t="s">
        <v>144</v>
      </c>
    </row>
    <row r="349" spans="1:4" x14ac:dyDescent="0.3">
      <c r="A349" s="37">
        <v>183</v>
      </c>
      <c r="B349" s="37" t="s">
        <v>28</v>
      </c>
      <c r="D349" s="37" t="s">
        <v>144</v>
      </c>
    </row>
    <row r="350" spans="1:4" x14ac:dyDescent="0.3">
      <c r="A350" s="37">
        <v>184</v>
      </c>
      <c r="B350" s="37" t="s">
        <v>139</v>
      </c>
      <c r="D350" s="37" t="s">
        <v>142</v>
      </c>
    </row>
    <row r="351" spans="1:4" x14ac:dyDescent="0.3">
      <c r="A351" s="37">
        <v>185</v>
      </c>
      <c r="B351" s="37" t="s">
        <v>28</v>
      </c>
      <c r="D351" s="37" t="s">
        <v>144</v>
      </c>
    </row>
    <row r="352" spans="1:4" x14ac:dyDescent="0.3">
      <c r="A352" s="37">
        <v>186</v>
      </c>
      <c r="B352" s="37" t="s">
        <v>28</v>
      </c>
      <c r="D352" s="37" t="s">
        <v>144</v>
      </c>
    </row>
    <row r="353" spans="1:4" x14ac:dyDescent="0.3">
      <c r="A353" s="37">
        <v>187</v>
      </c>
      <c r="B353" s="37" t="s">
        <v>139</v>
      </c>
      <c r="D353" s="37" t="s">
        <v>142</v>
      </c>
    </row>
    <row r="354" spans="1:4" x14ac:dyDescent="0.3">
      <c r="A354" s="37">
        <v>188</v>
      </c>
      <c r="B354" s="37" t="s">
        <v>48</v>
      </c>
      <c r="D354" s="37" t="s">
        <v>47</v>
      </c>
    </row>
    <row r="355" spans="1:4" x14ac:dyDescent="0.3">
      <c r="A355" s="37">
        <v>189</v>
      </c>
      <c r="B355" s="37" t="s">
        <v>92</v>
      </c>
      <c r="D355" s="37" t="s">
        <v>154</v>
      </c>
    </row>
  </sheetData>
  <autoFilter ref="B1:B355"/>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33"/>
  </sheetPr>
  <dimension ref="B2:AB20"/>
  <sheetViews>
    <sheetView topLeftCell="R1" workbookViewId="0">
      <selection activeCell="S2" sqref="S2:U14"/>
    </sheetView>
  </sheetViews>
  <sheetFormatPr baseColWidth="10" defaultRowHeight="15" x14ac:dyDescent="0.25"/>
  <cols>
    <col min="2" max="2" width="12.140625" bestFit="1" customWidth="1"/>
    <col min="3" max="3" width="13.28515625" bestFit="1" customWidth="1"/>
    <col min="4" max="4" width="9.42578125" customWidth="1"/>
    <col min="5" max="5" width="10.7109375" bestFit="1" customWidth="1"/>
    <col min="9" max="9" width="22.85546875" bestFit="1" customWidth="1"/>
    <col min="10" max="10" width="6.5703125" bestFit="1" customWidth="1"/>
    <col min="11" max="11" width="4.5703125" customWidth="1"/>
    <col min="13" max="13" width="13.28515625" bestFit="1" customWidth="1"/>
    <col min="18" max="18" width="6.7109375" bestFit="1" customWidth="1"/>
    <col min="19" max="19" width="23.7109375" bestFit="1" customWidth="1"/>
    <col min="23" max="23" width="12.28515625" bestFit="1" customWidth="1"/>
    <col min="24" max="24" width="12.140625" bestFit="1" customWidth="1"/>
    <col min="25" max="25" width="8.85546875" customWidth="1"/>
    <col min="26" max="26" width="10.7109375" bestFit="1" customWidth="1"/>
    <col min="28" max="28" width="8.5703125" customWidth="1"/>
  </cols>
  <sheetData>
    <row r="2" spans="2:28" x14ac:dyDescent="0.25">
      <c r="B2" s="5" t="s">
        <v>78</v>
      </c>
      <c r="C2" s="5" t="s">
        <v>28</v>
      </c>
      <c r="D2" s="5" t="s">
        <v>80</v>
      </c>
      <c r="E2" s="5" t="s">
        <v>79</v>
      </c>
      <c r="F2" s="6"/>
      <c r="H2" s="11" t="s">
        <v>111</v>
      </c>
      <c r="I2" s="63" t="s">
        <v>118</v>
      </c>
      <c r="J2" s="22">
        <f>K2/K11</f>
        <v>0.4</v>
      </c>
      <c r="K2" s="23">
        <v>56</v>
      </c>
      <c r="M2" s="10" t="s">
        <v>120</v>
      </c>
      <c r="N2" s="6" t="s">
        <v>122</v>
      </c>
      <c r="O2" s="7">
        <v>1</v>
      </c>
      <c r="P2" s="8">
        <f>O2/O4</f>
        <v>0.5</v>
      </c>
      <c r="R2" s="11" t="s">
        <v>80</v>
      </c>
      <c r="S2" s="15" t="s">
        <v>131</v>
      </c>
      <c r="T2" s="20">
        <v>18</v>
      </c>
      <c r="U2" s="126">
        <f>T2/T15</f>
        <v>0.3</v>
      </c>
      <c r="X2" s="5" t="s">
        <v>78</v>
      </c>
      <c r="Y2" s="5" t="s">
        <v>80</v>
      </c>
      <c r="Z2" s="5" t="s">
        <v>79</v>
      </c>
      <c r="AA2" s="5" t="s">
        <v>153</v>
      </c>
      <c r="AB2" s="5" t="s">
        <v>227</v>
      </c>
    </row>
    <row r="3" spans="2:28" x14ac:dyDescent="0.25">
      <c r="B3" s="7">
        <f>+K11</f>
        <v>140</v>
      </c>
      <c r="C3" s="7">
        <f>+O7</f>
        <v>66</v>
      </c>
      <c r="D3" s="7">
        <f>+T15</f>
        <v>60</v>
      </c>
      <c r="E3" s="7">
        <f>+O4</f>
        <v>2</v>
      </c>
      <c r="F3" s="5">
        <f>SUM(B3:E3)</f>
        <v>268</v>
      </c>
      <c r="H3" s="17"/>
      <c r="I3" s="63" t="s">
        <v>135</v>
      </c>
      <c r="J3" s="22">
        <f>K3/K11</f>
        <v>0.3</v>
      </c>
      <c r="K3" s="23">
        <v>42</v>
      </c>
      <c r="M3" s="17"/>
      <c r="N3" s="6" t="s">
        <v>117</v>
      </c>
      <c r="O3" s="7">
        <v>1</v>
      </c>
      <c r="P3" s="8">
        <f>O3/O4</f>
        <v>0.5</v>
      </c>
      <c r="R3" s="17"/>
      <c r="S3" s="15" t="s">
        <v>130</v>
      </c>
      <c r="T3" s="20">
        <v>9</v>
      </c>
      <c r="U3" s="126">
        <f>T3/T15</f>
        <v>0.15</v>
      </c>
      <c r="W3" s="5" t="s">
        <v>155</v>
      </c>
      <c r="X3" s="7">
        <v>71</v>
      </c>
      <c r="Y3" s="7">
        <v>6</v>
      </c>
      <c r="Z3" s="7">
        <v>0</v>
      </c>
      <c r="AA3" s="13">
        <f t="shared" ref="AA3:AA19" si="0">SUM(X3:Z3)</f>
        <v>77</v>
      </c>
      <c r="AB3" s="18">
        <f>AA3/$AA$20</f>
        <v>0.38308457711442784</v>
      </c>
    </row>
    <row r="4" spans="2:28" x14ac:dyDescent="0.25">
      <c r="B4" s="8">
        <f>B3/F3</f>
        <v>0.52238805970149249</v>
      </c>
      <c r="C4" s="8">
        <f>C3/F3</f>
        <v>0.2462686567164179</v>
      </c>
      <c r="D4" s="8">
        <f>D3/F3</f>
        <v>0.22388059701492538</v>
      </c>
      <c r="E4" s="8">
        <f>E3/F3</f>
        <v>7.462686567164179E-3</v>
      </c>
      <c r="F4" s="9">
        <f>SUM(B4:E4)</f>
        <v>0.99999999999999989</v>
      </c>
      <c r="H4" s="17"/>
      <c r="I4" s="63" t="s">
        <v>119</v>
      </c>
      <c r="J4" s="22">
        <f>K4/K11</f>
        <v>0.10714285714285714</v>
      </c>
      <c r="K4" s="23">
        <v>15</v>
      </c>
      <c r="M4" s="17"/>
      <c r="N4" s="12" t="s">
        <v>121</v>
      </c>
      <c r="O4" s="13">
        <f>SUM(O2:O3)</f>
        <v>2</v>
      </c>
      <c r="P4" s="14">
        <f>SUM(P2:P3)</f>
        <v>1</v>
      </c>
      <c r="R4" s="17"/>
      <c r="S4" s="15" t="s">
        <v>117</v>
      </c>
      <c r="T4" s="20">
        <v>6</v>
      </c>
      <c r="U4" s="126">
        <f>T4/T15</f>
        <v>0.1</v>
      </c>
      <c r="W4" s="5" t="s">
        <v>47</v>
      </c>
      <c r="X4" s="7">
        <v>8</v>
      </c>
      <c r="Y4" s="7">
        <v>11</v>
      </c>
      <c r="Z4" s="7">
        <v>0</v>
      </c>
      <c r="AA4" s="13">
        <f t="shared" si="0"/>
        <v>19</v>
      </c>
      <c r="AB4" s="18">
        <f t="shared" ref="AB4:AB19" si="1">AA4/$AA$20</f>
        <v>9.4527363184079602E-2</v>
      </c>
    </row>
    <row r="5" spans="2:28" x14ac:dyDescent="0.25">
      <c r="H5" s="17"/>
      <c r="I5" s="63" t="s">
        <v>113</v>
      </c>
      <c r="J5" s="22">
        <f>K5/K11</f>
        <v>0.1</v>
      </c>
      <c r="K5" s="23">
        <v>14</v>
      </c>
      <c r="R5" s="17"/>
      <c r="S5" s="15" t="s">
        <v>129</v>
      </c>
      <c r="T5" s="20">
        <v>6</v>
      </c>
      <c r="U5" s="126">
        <f>T5/T15</f>
        <v>0.1</v>
      </c>
      <c r="W5" s="5" t="s">
        <v>105</v>
      </c>
      <c r="X5" s="7">
        <v>11</v>
      </c>
      <c r="Y5" s="7">
        <v>2</v>
      </c>
      <c r="Z5" s="7">
        <v>0</v>
      </c>
      <c r="AA5" s="13">
        <f t="shared" si="0"/>
        <v>13</v>
      </c>
      <c r="AB5" s="18">
        <f t="shared" si="1"/>
        <v>6.4676616915422883E-2</v>
      </c>
    </row>
    <row r="6" spans="2:28" x14ac:dyDescent="0.25">
      <c r="H6" s="17"/>
      <c r="I6" s="63" t="s">
        <v>134</v>
      </c>
      <c r="J6" s="22">
        <f>K6/K11</f>
        <v>4.2857142857142858E-2</v>
      </c>
      <c r="K6" s="23">
        <v>6</v>
      </c>
      <c r="R6" s="17"/>
      <c r="S6" s="15" t="s">
        <v>132</v>
      </c>
      <c r="T6" s="20">
        <v>5</v>
      </c>
      <c r="U6" s="126">
        <f>T6/T15</f>
        <v>8.3333333333333329E-2</v>
      </c>
      <c r="W6" s="5" t="s">
        <v>85</v>
      </c>
      <c r="X6" s="7">
        <v>5</v>
      </c>
      <c r="Y6" s="7">
        <v>6</v>
      </c>
      <c r="Z6" s="7">
        <v>0</v>
      </c>
      <c r="AA6" s="13">
        <f t="shared" si="0"/>
        <v>11</v>
      </c>
      <c r="AB6" s="18">
        <f t="shared" si="1"/>
        <v>5.4726368159203981E-2</v>
      </c>
    </row>
    <row r="7" spans="2:28" x14ac:dyDescent="0.25">
      <c r="H7" s="17"/>
      <c r="I7" s="63" t="s">
        <v>115</v>
      </c>
      <c r="J7" s="22">
        <f>K7/K11</f>
        <v>2.1428571428571429E-2</v>
      </c>
      <c r="K7" s="23">
        <v>3</v>
      </c>
      <c r="M7" s="10" t="s">
        <v>28</v>
      </c>
      <c r="N7" s="6" t="s">
        <v>133</v>
      </c>
      <c r="O7" s="7">
        <v>66</v>
      </c>
      <c r="P7" s="8">
        <f>O7/O7</f>
        <v>1</v>
      </c>
      <c r="R7" s="17"/>
      <c r="S7" s="15" t="s">
        <v>126</v>
      </c>
      <c r="T7" s="20">
        <v>4</v>
      </c>
      <c r="U7" s="126">
        <f>T7/T15</f>
        <v>6.6666666666666666E-2</v>
      </c>
      <c r="W7" s="5" t="s">
        <v>150</v>
      </c>
      <c r="X7" s="7">
        <v>7</v>
      </c>
      <c r="Y7" s="7">
        <v>3</v>
      </c>
      <c r="Z7" s="7">
        <v>0</v>
      </c>
      <c r="AA7" s="13">
        <f t="shared" si="0"/>
        <v>10</v>
      </c>
      <c r="AB7" s="18">
        <f t="shared" si="1"/>
        <v>4.975124378109453E-2</v>
      </c>
    </row>
    <row r="8" spans="2:28" x14ac:dyDescent="0.25">
      <c r="H8" s="17"/>
      <c r="I8" s="63" t="s">
        <v>116</v>
      </c>
      <c r="J8" s="22">
        <f>K8/K11</f>
        <v>1.4285714285714285E-2</v>
      </c>
      <c r="K8" s="23">
        <v>2</v>
      </c>
      <c r="R8" s="17"/>
      <c r="S8" s="15" t="s">
        <v>137</v>
      </c>
      <c r="T8" s="20">
        <v>3</v>
      </c>
      <c r="U8" s="126">
        <f>T8/T15</f>
        <v>0.05</v>
      </c>
      <c r="W8" s="5" t="s">
        <v>55</v>
      </c>
      <c r="X8" s="7">
        <v>4</v>
      </c>
      <c r="Y8" s="7">
        <v>4</v>
      </c>
      <c r="Z8" s="7">
        <v>1</v>
      </c>
      <c r="AA8" s="13">
        <f t="shared" si="0"/>
        <v>9</v>
      </c>
      <c r="AB8" s="18">
        <f t="shared" si="1"/>
        <v>4.4776119402985072E-2</v>
      </c>
    </row>
    <row r="9" spans="2:28" x14ac:dyDescent="0.25">
      <c r="H9" s="17"/>
      <c r="I9" s="63" t="s">
        <v>112</v>
      </c>
      <c r="J9" s="22">
        <f>K9/K11</f>
        <v>7.1428571428571426E-3</v>
      </c>
      <c r="K9" s="23">
        <v>1</v>
      </c>
      <c r="R9" s="17"/>
      <c r="S9" s="15" t="s">
        <v>124</v>
      </c>
      <c r="T9" s="20">
        <v>2</v>
      </c>
      <c r="U9" s="126">
        <f>T9/T15</f>
        <v>3.3333333333333333E-2</v>
      </c>
      <c r="W9" s="5" t="s">
        <v>88</v>
      </c>
      <c r="X9" s="7">
        <v>4</v>
      </c>
      <c r="Y9" s="7">
        <v>4</v>
      </c>
      <c r="Z9" s="7">
        <v>0</v>
      </c>
      <c r="AA9" s="13">
        <f t="shared" si="0"/>
        <v>8</v>
      </c>
      <c r="AB9" s="18">
        <f t="shared" si="1"/>
        <v>3.9800995024875621E-2</v>
      </c>
    </row>
    <row r="10" spans="2:28" x14ac:dyDescent="0.25">
      <c r="H10" s="17"/>
      <c r="I10" s="63" t="s">
        <v>114</v>
      </c>
      <c r="J10" s="22">
        <f>K10/K11</f>
        <v>7.1428571428571426E-3</v>
      </c>
      <c r="K10" s="23">
        <v>1</v>
      </c>
      <c r="R10" s="17"/>
      <c r="S10" s="15" t="s">
        <v>125</v>
      </c>
      <c r="T10" s="20">
        <v>2</v>
      </c>
      <c r="U10" s="126">
        <f>T10/T15</f>
        <v>3.3333333333333333E-2</v>
      </c>
      <c r="W10" s="5" t="s">
        <v>50</v>
      </c>
      <c r="X10" s="7">
        <v>0</v>
      </c>
      <c r="Y10" s="7">
        <v>7</v>
      </c>
      <c r="Z10" s="7">
        <v>0</v>
      </c>
      <c r="AA10" s="13">
        <f t="shared" si="0"/>
        <v>7</v>
      </c>
      <c r="AB10" s="18">
        <f t="shared" si="1"/>
        <v>3.482587064676617E-2</v>
      </c>
    </row>
    <row r="11" spans="2:28" x14ac:dyDescent="0.25">
      <c r="H11" s="17"/>
      <c r="I11" s="12" t="s">
        <v>121</v>
      </c>
      <c r="J11" s="14">
        <f>SUM(J2:J10)</f>
        <v>0.99999999999999978</v>
      </c>
      <c r="K11" s="13">
        <f>SUM(K2:K10)</f>
        <v>140</v>
      </c>
      <c r="R11" s="17"/>
      <c r="S11" s="15" t="s">
        <v>127</v>
      </c>
      <c r="T11" s="20">
        <v>2</v>
      </c>
      <c r="U11" s="126">
        <f>T11/T15</f>
        <v>3.3333333333333333E-2</v>
      </c>
      <c r="W11" s="5" t="s">
        <v>45</v>
      </c>
      <c r="X11" s="7">
        <v>3</v>
      </c>
      <c r="Y11" s="7">
        <v>3</v>
      </c>
      <c r="Z11" s="7">
        <v>1</v>
      </c>
      <c r="AA11" s="13">
        <f t="shared" si="0"/>
        <v>7</v>
      </c>
      <c r="AB11" s="18">
        <f t="shared" si="1"/>
        <v>3.482587064676617E-2</v>
      </c>
    </row>
    <row r="12" spans="2:28" x14ac:dyDescent="0.25">
      <c r="R12" s="17"/>
      <c r="S12" s="15" t="s">
        <v>123</v>
      </c>
      <c r="T12" s="20">
        <v>1</v>
      </c>
      <c r="U12" s="126">
        <f>T12/T15</f>
        <v>1.6666666666666666E-2</v>
      </c>
      <c r="W12" s="5" t="s">
        <v>56</v>
      </c>
      <c r="X12" s="7">
        <v>4</v>
      </c>
      <c r="Y12" s="7">
        <v>3</v>
      </c>
      <c r="Z12" s="7">
        <v>0</v>
      </c>
      <c r="AA12" s="13">
        <f t="shared" si="0"/>
        <v>7</v>
      </c>
      <c r="AB12" s="18">
        <f t="shared" si="1"/>
        <v>3.482587064676617E-2</v>
      </c>
    </row>
    <row r="13" spans="2:28" x14ac:dyDescent="0.25">
      <c r="R13" s="17"/>
      <c r="S13" s="15" t="s">
        <v>136</v>
      </c>
      <c r="T13" s="20">
        <v>1</v>
      </c>
      <c r="U13" s="126">
        <f>T13/T15</f>
        <v>1.6666666666666666E-2</v>
      </c>
      <c r="W13" s="5" t="s">
        <v>147</v>
      </c>
      <c r="X13" s="7">
        <v>5</v>
      </c>
      <c r="Y13" s="7">
        <v>2</v>
      </c>
      <c r="Z13" s="7">
        <v>0</v>
      </c>
      <c r="AA13" s="13">
        <f t="shared" si="0"/>
        <v>7</v>
      </c>
      <c r="AB13" s="18">
        <f t="shared" si="1"/>
        <v>3.482587064676617E-2</v>
      </c>
    </row>
    <row r="14" spans="2:28" x14ac:dyDescent="0.25">
      <c r="R14" s="17"/>
      <c r="S14" s="15" t="s">
        <v>128</v>
      </c>
      <c r="T14" s="20">
        <v>1</v>
      </c>
      <c r="U14" s="126">
        <f>T14/T15</f>
        <v>1.6666666666666666E-2</v>
      </c>
      <c r="W14" s="5" t="s">
        <v>146</v>
      </c>
      <c r="X14" s="7">
        <v>2</v>
      </c>
      <c r="Y14" s="7">
        <v>4</v>
      </c>
      <c r="Z14" s="7">
        <v>0</v>
      </c>
      <c r="AA14" s="13">
        <f t="shared" si="0"/>
        <v>6</v>
      </c>
      <c r="AB14" s="18">
        <f t="shared" si="1"/>
        <v>2.9850746268656716E-2</v>
      </c>
    </row>
    <row r="15" spans="2:28" x14ac:dyDescent="0.25">
      <c r="R15" s="17"/>
      <c r="S15" s="12" t="s">
        <v>121</v>
      </c>
      <c r="T15" s="13">
        <f>SUM(T2:T14)</f>
        <v>60</v>
      </c>
      <c r="U15" s="14">
        <f>SUM(U2:U14)</f>
        <v>1</v>
      </c>
      <c r="W15" s="5" t="s">
        <v>154</v>
      </c>
      <c r="X15" s="7">
        <v>4</v>
      </c>
      <c r="Y15" s="7">
        <v>2</v>
      </c>
      <c r="Z15" s="7">
        <v>0</v>
      </c>
      <c r="AA15" s="13">
        <f t="shared" si="0"/>
        <v>6</v>
      </c>
      <c r="AB15" s="18">
        <f t="shared" si="1"/>
        <v>2.9850746268656716E-2</v>
      </c>
    </row>
    <row r="16" spans="2:28" x14ac:dyDescent="0.25">
      <c r="W16" s="5" t="s">
        <v>152</v>
      </c>
      <c r="X16" s="7">
        <v>3</v>
      </c>
      <c r="Y16" s="7">
        <v>2</v>
      </c>
      <c r="Z16" s="7">
        <v>0</v>
      </c>
      <c r="AA16" s="13">
        <f t="shared" si="0"/>
        <v>5</v>
      </c>
      <c r="AB16" s="18">
        <f t="shared" si="1"/>
        <v>2.4875621890547265E-2</v>
      </c>
    </row>
    <row r="17" spans="23:28" x14ac:dyDescent="0.25">
      <c r="W17" s="5" t="s">
        <v>179</v>
      </c>
      <c r="X17" s="7">
        <v>4</v>
      </c>
      <c r="Y17" s="7">
        <v>1</v>
      </c>
      <c r="Z17" s="7">
        <v>0</v>
      </c>
      <c r="AA17" s="13">
        <f t="shared" si="0"/>
        <v>5</v>
      </c>
      <c r="AB17" s="18">
        <f t="shared" si="1"/>
        <v>2.4875621890547265E-2</v>
      </c>
    </row>
    <row r="18" spans="23:28" x14ac:dyDescent="0.25">
      <c r="W18" s="5" t="s">
        <v>218</v>
      </c>
      <c r="X18" s="7">
        <v>3</v>
      </c>
      <c r="Y18" s="7">
        <v>0</v>
      </c>
      <c r="Z18" s="7">
        <v>0</v>
      </c>
      <c r="AA18" s="13">
        <f t="shared" si="0"/>
        <v>3</v>
      </c>
      <c r="AB18" s="18">
        <f t="shared" si="1"/>
        <v>1.4925373134328358E-2</v>
      </c>
    </row>
    <row r="19" spans="23:28" x14ac:dyDescent="0.25">
      <c r="W19" s="5" t="s">
        <v>216</v>
      </c>
      <c r="X19" s="7">
        <v>1</v>
      </c>
      <c r="Y19" s="7">
        <v>0</v>
      </c>
      <c r="Z19" s="7">
        <v>0</v>
      </c>
      <c r="AA19" s="13">
        <f t="shared" si="0"/>
        <v>1</v>
      </c>
      <c r="AB19" s="18">
        <f t="shared" si="1"/>
        <v>4.9751243781094526E-3</v>
      </c>
    </row>
    <row r="20" spans="23:28" x14ac:dyDescent="0.25">
      <c r="AA20" s="16">
        <f>SUM(AA3:AA19)</f>
        <v>201</v>
      </c>
    </row>
  </sheetData>
  <sortState ref="W3:AA19">
    <sortCondition descending="1" ref="AA3:AA19"/>
    <sortCondition descending="1" ref="Y3:Y19"/>
  </sortState>
  <conditionalFormatting sqref="AA3:AA20">
    <cfRule type="cellIs" dxfId="19" priority="6" operator="between">
      <formula>20</formula>
      <formula>58</formula>
    </cfRule>
    <cfRule type="cellIs" dxfId="18" priority="7" operator="between">
      <formula>21</formula>
      <formula>100</formula>
    </cfRule>
    <cfRule type="cellIs" dxfId="17" priority="8" operator="between">
      <formula>11</formula>
      <formula>20</formula>
    </cfRule>
    <cfRule type="cellIs" dxfId="16" priority="9" operator="between">
      <formula>6</formula>
      <formula>10</formula>
    </cfRule>
    <cfRule type="cellIs" dxfId="15" priority="10" operator="between">
      <formula>0</formula>
      <formula>5</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CC3399"/>
  </sheetPr>
  <dimension ref="A1:D292"/>
  <sheetViews>
    <sheetView zoomScaleNormal="100" workbookViewId="0">
      <selection activeCell="E166" sqref="E166"/>
    </sheetView>
  </sheetViews>
  <sheetFormatPr baseColWidth="10" defaultRowHeight="15" x14ac:dyDescent="0.25"/>
  <cols>
    <col min="1" max="1" width="5.5703125" style="43" bestFit="1" customWidth="1"/>
    <col min="2" max="2" width="38.7109375" style="45" bestFit="1" customWidth="1"/>
    <col min="3" max="3" width="69.5703125" style="46" bestFit="1" customWidth="1"/>
    <col min="4" max="4" width="17.5703125" style="45" customWidth="1"/>
    <col min="7" max="7" width="33.42578125" bestFit="1" customWidth="1"/>
    <col min="8" max="8" width="46.5703125" bestFit="1" customWidth="1"/>
    <col min="9" max="9" width="8" bestFit="1" customWidth="1"/>
    <col min="10" max="10" width="13" bestFit="1" customWidth="1"/>
  </cols>
  <sheetData>
    <row r="1" spans="1:4" s="3" customFormat="1" x14ac:dyDescent="0.25">
      <c r="A1" s="40"/>
      <c r="B1" s="41" t="s">
        <v>1</v>
      </c>
      <c r="C1" s="42" t="s">
        <v>336</v>
      </c>
      <c r="D1" s="41" t="s">
        <v>337</v>
      </c>
    </row>
    <row r="2" spans="1:4" hidden="1" x14ac:dyDescent="0.25">
      <c r="B2" s="49" t="s">
        <v>228</v>
      </c>
      <c r="C2" s="47"/>
      <c r="D2" s="48"/>
    </row>
    <row r="3" spans="1:4" hidden="1" x14ac:dyDescent="0.25">
      <c r="A3" s="43">
        <v>1</v>
      </c>
      <c r="B3" s="45" t="s">
        <v>28</v>
      </c>
      <c r="D3" s="45" t="s">
        <v>144</v>
      </c>
    </row>
    <row r="4" spans="1:4" hidden="1" x14ac:dyDescent="0.25">
      <c r="A4" s="43">
        <v>2</v>
      </c>
      <c r="B4" s="45" t="s">
        <v>229</v>
      </c>
      <c r="C4" s="46" t="s">
        <v>230</v>
      </c>
      <c r="D4" s="45" t="s">
        <v>151</v>
      </c>
    </row>
    <row r="5" spans="1:4" x14ac:dyDescent="0.25">
      <c r="A5" s="43">
        <v>3</v>
      </c>
      <c r="B5" s="45" t="s">
        <v>106</v>
      </c>
      <c r="D5" s="45" t="s">
        <v>216</v>
      </c>
    </row>
    <row r="6" spans="1:4" hidden="1" x14ac:dyDescent="0.25">
      <c r="A6" s="43">
        <v>4</v>
      </c>
      <c r="B6" s="45" t="s">
        <v>231</v>
      </c>
      <c r="D6" s="45" t="s">
        <v>142</v>
      </c>
    </row>
    <row r="7" spans="1:4" hidden="1" x14ac:dyDescent="0.25">
      <c r="A7" s="43">
        <v>5</v>
      </c>
      <c r="B7" s="45" t="s">
        <v>231</v>
      </c>
      <c r="D7" s="45" t="s">
        <v>47</v>
      </c>
    </row>
    <row r="8" spans="1:4" hidden="1" x14ac:dyDescent="0.25">
      <c r="A8" s="43">
        <v>6</v>
      </c>
      <c r="B8" s="45" t="s">
        <v>231</v>
      </c>
      <c r="D8" s="45" t="s">
        <v>218</v>
      </c>
    </row>
    <row r="9" spans="1:4" hidden="1" x14ac:dyDescent="0.25">
      <c r="A9" s="43">
        <v>7</v>
      </c>
      <c r="B9" s="45" t="s">
        <v>139</v>
      </c>
      <c r="D9" s="45" t="s">
        <v>142</v>
      </c>
    </row>
    <row r="10" spans="1:4" hidden="1" x14ac:dyDescent="0.25">
      <c r="A10" s="43">
        <v>8</v>
      </c>
      <c r="B10" s="45" t="s">
        <v>229</v>
      </c>
      <c r="C10" s="46" t="s">
        <v>230</v>
      </c>
      <c r="D10" s="45" t="s">
        <v>154</v>
      </c>
    </row>
    <row r="11" spans="1:4" hidden="1" x14ac:dyDescent="0.25">
      <c r="A11" s="43">
        <v>9</v>
      </c>
      <c r="B11" s="45" t="s">
        <v>231</v>
      </c>
      <c r="D11" s="45" t="s">
        <v>146</v>
      </c>
    </row>
    <row r="12" spans="1:4" hidden="1" x14ac:dyDescent="0.25"/>
    <row r="13" spans="1:4" hidden="1" x14ac:dyDescent="0.25">
      <c r="B13" s="49" t="s">
        <v>232</v>
      </c>
      <c r="C13" s="47"/>
      <c r="D13" s="48"/>
    </row>
    <row r="14" spans="1:4" hidden="1" x14ac:dyDescent="0.25">
      <c r="A14" s="43">
        <v>10</v>
      </c>
      <c r="B14" s="45" t="s">
        <v>229</v>
      </c>
      <c r="C14" s="46" t="s">
        <v>230</v>
      </c>
      <c r="D14" s="45" t="s">
        <v>218</v>
      </c>
    </row>
    <row r="15" spans="1:4" hidden="1" x14ac:dyDescent="0.25">
      <c r="A15" s="43">
        <v>11</v>
      </c>
      <c r="B15" s="45" t="s">
        <v>138</v>
      </c>
      <c r="C15" s="46" t="s">
        <v>233</v>
      </c>
      <c r="D15" s="45" t="s">
        <v>142</v>
      </c>
    </row>
    <row r="16" spans="1:4" hidden="1" x14ac:dyDescent="0.25">
      <c r="A16" s="43">
        <v>12</v>
      </c>
      <c r="B16" s="45" t="s">
        <v>139</v>
      </c>
      <c r="D16" s="45" t="s">
        <v>47</v>
      </c>
    </row>
    <row r="17" spans="1:4" hidden="1" x14ac:dyDescent="0.25">
      <c r="A17" s="43">
        <v>13</v>
      </c>
      <c r="B17" s="45" t="s">
        <v>139</v>
      </c>
      <c r="D17" s="45" t="s">
        <v>142</v>
      </c>
    </row>
    <row r="18" spans="1:4" hidden="1" x14ac:dyDescent="0.25">
      <c r="A18" s="43">
        <v>14</v>
      </c>
      <c r="B18" s="45" t="s">
        <v>28</v>
      </c>
      <c r="D18" s="45" t="s">
        <v>144</v>
      </c>
    </row>
    <row r="19" spans="1:4" hidden="1" x14ac:dyDescent="0.25">
      <c r="A19" s="43">
        <v>15</v>
      </c>
      <c r="B19" s="45" t="s">
        <v>139</v>
      </c>
      <c r="D19" s="45" t="s">
        <v>105</v>
      </c>
    </row>
    <row r="20" spans="1:4" x14ac:dyDescent="0.25">
      <c r="A20" s="43">
        <v>16</v>
      </c>
      <c r="B20" s="45" t="s">
        <v>106</v>
      </c>
      <c r="C20" s="46" t="s">
        <v>234</v>
      </c>
      <c r="D20" s="45" t="s">
        <v>57</v>
      </c>
    </row>
    <row r="21" spans="1:4" hidden="1" x14ac:dyDescent="0.25"/>
    <row r="22" spans="1:4" hidden="1" x14ac:dyDescent="0.25">
      <c r="B22" s="49" t="s">
        <v>235</v>
      </c>
      <c r="C22" s="47"/>
      <c r="D22" s="48"/>
    </row>
    <row r="23" spans="1:4" hidden="1" x14ac:dyDescent="0.25">
      <c r="A23" s="43">
        <v>17</v>
      </c>
      <c r="B23" s="45" t="s">
        <v>28</v>
      </c>
      <c r="D23" s="45" t="s">
        <v>144</v>
      </c>
    </row>
    <row r="24" spans="1:4" hidden="1" x14ac:dyDescent="0.25">
      <c r="A24" s="43">
        <v>18</v>
      </c>
      <c r="B24" s="45" t="s">
        <v>139</v>
      </c>
      <c r="D24" s="45" t="s">
        <v>147</v>
      </c>
    </row>
    <row r="25" spans="1:4" hidden="1" x14ac:dyDescent="0.25">
      <c r="A25" s="43">
        <v>19</v>
      </c>
      <c r="B25" s="45" t="s">
        <v>139</v>
      </c>
      <c r="D25" s="45" t="s">
        <v>218</v>
      </c>
    </row>
    <row r="26" spans="1:4" x14ac:dyDescent="0.25">
      <c r="A26" s="43">
        <v>20</v>
      </c>
      <c r="B26" s="45" t="s">
        <v>106</v>
      </c>
      <c r="C26" s="46" t="s">
        <v>236</v>
      </c>
      <c r="D26" s="45" t="s">
        <v>154</v>
      </c>
    </row>
    <row r="27" spans="1:4" hidden="1" x14ac:dyDescent="0.25">
      <c r="A27" s="43">
        <v>21</v>
      </c>
      <c r="B27" s="45" t="s">
        <v>231</v>
      </c>
      <c r="D27" s="45" t="s">
        <v>218</v>
      </c>
    </row>
    <row r="28" spans="1:4" hidden="1" x14ac:dyDescent="0.25">
      <c r="A28" s="43">
        <v>22</v>
      </c>
      <c r="B28" s="45" t="s">
        <v>139</v>
      </c>
      <c r="D28" s="45" t="s">
        <v>154</v>
      </c>
    </row>
    <row r="29" spans="1:4" ht="60" hidden="1" x14ac:dyDescent="0.25">
      <c r="A29" s="43">
        <v>23</v>
      </c>
      <c r="B29" s="45" t="s">
        <v>237</v>
      </c>
      <c r="C29" s="46" t="s">
        <v>238</v>
      </c>
      <c r="D29" s="45" t="s">
        <v>149</v>
      </c>
    </row>
    <row r="30" spans="1:4" hidden="1" x14ac:dyDescent="0.25">
      <c r="A30" s="43">
        <v>24</v>
      </c>
      <c r="B30" s="45" t="s">
        <v>138</v>
      </c>
      <c r="C30" s="46" t="s">
        <v>239</v>
      </c>
      <c r="D30" s="45" t="s">
        <v>147</v>
      </c>
    </row>
    <row r="31" spans="1:4" hidden="1" x14ac:dyDescent="0.25">
      <c r="A31" s="43">
        <v>25</v>
      </c>
      <c r="B31" s="45" t="s">
        <v>139</v>
      </c>
      <c r="D31" s="45" t="s">
        <v>105</v>
      </c>
    </row>
    <row r="32" spans="1:4" hidden="1" x14ac:dyDescent="0.25">
      <c r="A32" s="43">
        <v>26</v>
      </c>
      <c r="B32" s="45" t="s">
        <v>28</v>
      </c>
      <c r="D32" s="45" t="s">
        <v>144</v>
      </c>
    </row>
    <row r="33" spans="1:4" hidden="1" x14ac:dyDescent="0.25">
      <c r="A33" s="43">
        <v>27</v>
      </c>
      <c r="B33" s="45" t="s">
        <v>231</v>
      </c>
      <c r="D33" s="45" t="s">
        <v>88</v>
      </c>
    </row>
    <row r="34" spans="1:4" hidden="1" x14ac:dyDescent="0.25">
      <c r="A34" s="43">
        <v>28</v>
      </c>
      <c r="B34" s="45" t="s">
        <v>74</v>
      </c>
      <c r="D34" s="45" t="s">
        <v>105</v>
      </c>
    </row>
    <row r="35" spans="1:4" hidden="1" x14ac:dyDescent="0.25">
      <c r="A35" s="43">
        <v>29</v>
      </c>
      <c r="B35" s="45" t="s">
        <v>229</v>
      </c>
      <c r="C35" s="46" t="s">
        <v>230</v>
      </c>
      <c r="D35" s="45" t="s">
        <v>154</v>
      </c>
    </row>
    <row r="36" spans="1:4" hidden="1" x14ac:dyDescent="0.25"/>
    <row r="37" spans="1:4" hidden="1" x14ac:dyDescent="0.25">
      <c r="B37" s="49" t="s">
        <v>240</v>
      </c>
      <c r="C37" s="47"/>
      <c r="D37" s="48"/>
    </row>
    <row r="38" spans="1:4" hidden="1" x14ac:dyDescent="0.25">
      <c r="A38" s="43">
        <v>30</v>
      </c>
      <c r="B38" s="45" t="s">
        <v>74</v>
      </c>
      <c r="D38" s="45" t="s">
        <v>241</v>
      </c>
    </row>
    <row r="39" spans="1:4" hidden="1" x14ac:dyDescent="0.25">
      <c r="A39" s="43">
        <v>31</v>
      </c>
      <c r="B39" s="45" t="s">
        <v>139</v>
      </c>
      <c r="C39" s="46" t="s">
        <v>243</v>
      </c>
      <c r="D39" s="45" t="s">
        <v>142</v>
      </c>
    </row>
    <row r="40" spans="1:4" hidden="1" x14ac:dyDescent="0.25">
      <c r="A40" s="43">
        <v>32</v>
      </c>
      <c r="B40" s="45" t="s">
        <v>28</v>
      </c>
      <c r="D40" s="45" t="s">
        <v>144</v>
      </c>
    </row>
    <row r="41" spans="1:4" hidden="1" x14ac:dyDescent="0.25">
      <c r="A41" s="43">
        <v>33</v>
      </c>
      <c r="B41" s="45" t="s">
        <v>28</v>
      </c>
      <c r="D41" s="45" t="s">
        <v>144</v>
      </c>
    </row>
    <row r="42" spans="1:4" hidden="1" x14ac:dyDescent="0.25">
      <c r="A42" s="43">
        <v>34</v>
      </c>
      <c r="B42" s="45" t="s">
        <v>139</v>
      </c>
      <c r="C42" s="46" t="s">
        <v>242</v>
      </c>
      <c r="D42" s="45" t="s">
        <v>142</v>
      </c>
    </row>
    <row r="43" spans="1:4" hidden="1" x14ac:dyDescent="0.25">
      <c r="A43" s="43">
        <v>35</v>
      </c>
      <c r="B43" s="45" t="s">
        <v>74</v>
      </c>
      <c r="C43" s="46" t="s">
        <v>244</v>
      </c>
      <c r="D43" s="45" t="s">
        <v>142</v>
      </c>
    </row>
    <row r="44" spans="1:4" x14ac:dyDescent="0.25">
      <c r="A44" s="43">
        <v>36</v>
      </c>
      <c r="B44" s="45" t="s">
        <v>246</v>
      </c>
      <c r="C44" s="46" t="s">
        <v>245</v>
      </c>
      <c r="D44" s="45" t="s">
        <v>39</v>
      </c>
    </row>
    <row r="45" spans="1:4" hidden="1" x14ac:dyDescent="0.25">
      <c r="A45" s="43">
        <v>37</v>
      </c>
      <c r="B45" s="45" t="s">
        <v>74</v>
      </c>
      <c r="C45" s="46" t="s">
        <v>247</v>
      </c>
      <c r="D45" s="45" t="s">
        <v>241</v>
      </c>
    </row>
    <row r="46" spans="1:4" x14ac:dyDescent="0.25">
      <c r="A46" s="43">
        <v>38</v>
      </c>
      <c r="B46" s="45" t="s">
        <v>92</v>
      </c>
      <c r="C46" s="46" t="s">
        <v>249</v>
      </c>
      <c r="D46" s="45" t="s">
        <v>248</v>
      </c>
    </row>
    <row r="47" spans="1:4" hidden="1" x14ac:dyDescent="0.25"/>
    <row r="48" spans="1:4" hidden="1" x14ac:dyDescent="0.25">
      <c r="B48" s="49" t="s">
        <v>250</v>
      </c>
      <c r="C48" s="47"/>
      <c r="D48" s="48"/>
    </row>
    <row r="49" spans="1:4" hidden="1" x14ac:dyDescent="0.25">
      <c r="A49" s="43">
        <v>39</v>
      </c>
      <c r="B49" s="45" t="s">
        <v>28</v>
      </c>
      <c r="D49" s="45" t="s">
        <v>144</v>
      </c>
    </row>
    <row r="50" spans="1:4" hidden="1" x14ac:dyDescent="0.25">
      <c r="A50" s="43">
        <v>40</v>
      </c>
      <c r="B50" s="45" t="s">
        <v>28</v>
      </c>
      <c r="D50" s="45" t="s">
        <v>144</v>
      </c>
    </row>
    <row r="51" spans="1:4" hidden="1" x14ac:dyDescent="0.25">
      <c r="A51" s="43">
        <v>41</v>
      </c>
      <c r="B51" s="45" t="s">
        <v>231</v>
      </c>
      <c r="D51" s="45" t="s">
        <v>142</v>
      </c>
    </row>
    <row r="52" spans="1:4" hidden="1" x14ac:dyDescent="0.25">
      <c r="A52" s="43">
        <v>42</v>
      </c>
      <c r="B52" s="45" t="s">
        <v>252</v>
      </c>
      <c r="C52" s="46" t="s">
        <v>251</v>
      </c>
      <c r="D52" s="45" t="s">
        <v>105</v>
      </c>
    </row>
    <row r="53" spans="1:4" hidden="1" x14ac:dyDescent="0.25">
      <c r="A53" s="43">
        <v>43</v>
      </c>
      <c r="B53" s="45" t="s">
        <v>28</v>
      </c>
      <c r="D53" s="45" t="s">
        <v>144</v>
      </c>
    </row>
    <row r="54" spans="1:4" hidden="1" x14ac:dyDescent="0.25">
      <c r="A54" s="43">
        <v>44</v>
      </c>
      <c r="B54" s="45" t="s">
        <v>28</v>
      </c>
      <c r="D54" s="45" t="s">
        <v>144</v>
      </c>
    </row>
    <row r="55" spans="1:4" x14ac:dyDescent="0.25">
      <c r="A55" s="43">
        <v>45</v>
      </c>
      <c r="B55" s="45" t="s">
        <v>106</v>
      </c>
      <c r="C55" s="46" t="s">
        <v>253</v>
      </c>
      <c r="D55" s="45" t="s">
        <v>45</v>
      </c>
    </row>
    <row r="56" spans="1:4" hidden="1" x14ac:dyDescent="0.25">
      <c r="A56" s="43">
        <v>46</v>
      </c>
      <c r="B56" s="45" t="s">
        <v>231</v>
      </c>
      <c r="D56" s="45" t="s">
        <v>142</v>
      </c>
    </row>
    <row r="57" spans="1:4" hidden="1" x14ac:dyDescent="0.25">
      <c r="A57" s="43">
        <v>47</v>
      </c>
      <c r="B57" s="45" t="s">
        <v>74</v>
      </c>
      <c r="D57" s="45" t="s">
        <v>216</v>
      </c>
    </row>
    <row r="58" spans="1:4" x14ac:dyDescent="0.25">
      <c r="A58" s="43">
        <v>48</v>
      </c>
      <c r="B58" s="45" t="s">
        <v>106</v>
      </c>
      <c r="C58" s="46" t="s">
        <v>254</v>
      </c>
      <c r="D58" s="45" t="s">
        <v>150</v>
      </c>
    </row>
    <row r="59" spans="1:4" x14ac:dyDescent="0.25">
      <c r="A59" s="43">
        <v>49</v>
      </c>
      <c r="B59" s="45" t="s">
        <v>42</v>
      </c>
      <c r="C59" s="46" t="s">
        <v>255</v>
      </c>
      <c r="D59" s="45" t="s">
        <v>55</v>
      </c>
    </row>
    <row r="60" spans="1:4" hidden="1" x14ac:dyDescent="0.25">
      <c r="A60" s="43">
        <v>50</v>
      </c>
      <c r="B60" s="45" t="s">
        <v>74</v>
      </c>
      <c r="D60" s="45" t="s">
        <v>147</v>
      </c>
    </row>
    <row r="61" spans="1:4" hidden="1" x14ac:dyDescent="0.25"/>
    <row r="62" spans="1:4" hidden="1" x14ac:dyDescent="0.25">
      <c r="B62" s="49" t="s">
        <v>256</v>
      </c>
      <c r="C62" s="47"/>
      <c r="D62" s="48"/>
    </row>
    <row r="63" spans="1:4" x14ac:dyDescent="0.25">
      <c r="A63" s="43">
        <v>51</v>
      </c>
      <c r="B63" s="45" t="s">
        <v>92</v>
      </c>
      <c r="C63" s="46" t="s">
        <v>258</v>
      </c>
      <c r="D63" s="45" t="s">
        <v>257</v>
      </c>
    </row>
    <row r="64" spans="1:4" hidden="1" x14ac:dyDescent="0.25">
      <c r="A64" s="43">
        <v>52</v>
      </c>
      <c r="B64" s="45" t="s">
        <v>28</v>
      </c>
      <c r="D64" s="45" t="s">
        <v>144</v>
      </c>
    </row>
    <row r="65" spans="1:4" hidden="1" x14ac:dyDescent="0.25">
      <c r="A65" s="43">
        <v>53</v>
      </c>
      <c r="B65" s="45" t="s">
        <v>285</v>
      </c>
      <c r="D65" s="45" t="s">
        <v>149</v>
      </c>
    </row>
    <row r="66" spans="1:4" hidden="1" x14ac:dyDescent="0.25">
      <c r="A66" s="43">
        <v>54</v>
      </c>
      <c r="B66" s="45" t="s">
        <v>28</v>
      </c>
      <c r="D66" s="45" t="s">
        <v>144</v>
      </c>
    </row>
    <row r="67" spans="1:4" hidden="1" x14ac:dyDescent="0.25">
      <c r="A67" s="43">
        <v>55</v>
      </c>
      <c r="B67" s="45" t="s">
        <v>74</v>
      </c>
      <c r="D67" s="45" t="s">
        <v>257</v>
      </c>
    </row>
    <row r="68" spans="1:4" hidden="1" x14ac:dyDescent="0.25">
      <c r="A68" s="43">
        <v>56</v>
      </c>
      <c r="B68" s="45" t="s">
        <v>229</v>
      </c>
      <c r="C68" s="46" t="s">
        <v>230</v>
      </c>
      <c r="D68" s="45" t="s">
        <v>142</v>
      </c>
    </row>
    <row r="69" spans="1:4" hidden="1" x14ac:dyDescent="0.25">
      <c r="A69" s="43">
        <v>57</v>
      </c>
      <c r="B69" s="45" t="s">
        <v>285</v>
      </c>
      <c r="C69" s="46" t="s">
        <v>259</v>
      </c>
      <c r="D69" s="45" t="s">
        <v>142</v>
      </c>
    </row>
    <row r="70" spans="1:4" hidden="1" x14ac:dyDescent="0.25"/>
    <row r="71" spans="1:4" hidden="1" x14ac:dyDescent="0.25">
      <c r="B71" s="49" t="s">
        <v>260</v>
      </c>
      <c r="C71" s="47"/>
      <c r="D71" s="48"/>
    </row>
    <row r="72" spans="1:4" x14ac:dyDescent="0.25">
      <c r="A72" s="43">
        <v>58</v>
      </c>
      <c r="B72" s="45" t="s">
        <v>92</v>
      </c>
      <c r="C72" s="46" t="s">
        <v>261</v>
      </c>
      <c r="D72" s="45" t="s">
        <v>45</v>
      </c>
    </row>
    <row r="73" spans="1:4" x14ac:dyDescent="0.25">
      <c r="A73" s="43">
        <v>59</v>
      </c>
      <c r="B73" s="45" t="s">
        <v>262</v>
      </c>
      <c r="C73" s="46" t="s">
        <v>263</v>
      </c>
      <c r="D73" s="45" t="s">
        <v>55</v>
      </c>
    </row>
    <row r="74" spans="1:4" hidden="1" x14ac:dyDescent="0.25">
      <c r="A74" s="43">
        <v>60</v>
      </c>
      <c r="B74" s="45" t="s">
        <v>229</v>
      </c>
      <c r="C74" s="46" t="s">
        <v>230</v>
      </c>
      <c r="D74" s="45" t="s">
        <v>154</v>
      </c>
    </row>
    <row r="75" spans="1:4" hidden="1" x14ac:dyDescent="0.25">
      <c r="A75" s="43">
        <v>61</v>
      </c>
      <c r="B75" s="45" t="s">
        <v>139</v>
      </c>
      <c r="D75" s="45" t="s">
        <v>39</v>
      </c>
    </row>
    <row r="76" spans="1:4" hidden="1" x14ac:dyDescent="0.25">
      <c r="A76" s="43">
        <v>62</v>
      </c>
      <c r="B76" s="45" t="s">
        <v>283</v>
      </c>
      <c r="D76" s="45" t="s">
        <v>142</v>
      </c>
    </row>
    <row r="77" spans="1:4" x14ac:dyDescent="0.25">
      <c r="A77" s="43">
        <v>63</v>
      </c>
      <c r="B77" s="45" t="s">
        <v>42</v>
      </c>
      <c r="C77" s="46" t="s">
        <v>264</v>
      </c>
      <c r="D77" s="45" t="s">
        <v>148</v>
      </c>
    </row>
    <row r="78" spans="1:4" hidden="1" x14ac:dyDescent="0.25">
      <c r="A78" s="43">
        <v>64</v>
      </c>
      <c r="B78" s="45" t="s">
        <v>231</v>
      </c>
      <c r="D78" s="45" t="s">
        <v>142</v>
      </c>
    </row>
    <row r="79" spans="1:4" x14ac:dyDescent="0.25">
      <c r="A79" s="43">
        <v>65</v>
      </c>
      <c r="B79" s="45" t="s">
        <v>60</v>
      </c>
      <c r="C79" s="46" t="s">
        <v>265</v>
      </c>
      <c r="D79" s="45" t="s">
        <v>146</v>
      </c>
    </row>
    <row r="80" spans="1:4" hidden="1" x14ac:dyDescent="0.25">
      <c r="A80" s="43">
        <v>66</v>
      </c>
      <c r="B80" s="45" t="s">
        <v>28</v>
      </c>
      <c r="D80" s="45" t="s">
        <v>144</v>
      </c>
    </row>
    <row r="81" spans="1:4" hidden="1" x14ac:dyDescent="0.25">
      <c r="A81" s="43">
        <v>67</v>
      </c>
      <c r="B81" s="45" t="s">
        <v>267</v>
      </c>
      <c r="C81" s="46" t="s">
        <v>266</v>
      </c>
      <c r="D81" s="45" t="s">
        <v>142</v>
      </c>
    </row>
    <row r="82" spans="1:4" hidden="1" x14ac:dyDescent="0.25">
      <c r="A82" s="43">
        <v>68</v>
      </c>
      <c r="B82" s="45" t="s">
        <v>229</v>
      </c>
      <c r="C82" s="46" t="s">
        <v>230</v>
      </c>
      <c r="D82" s="45" t="s">
        <v>154</v>
      </c>
    </row>
    <row r="83" spans="1:4" hidden="1" x14ac:dyDescent="0.25">
      <c r="A83" s="43">
        <v>69</v>
      </c>
      <c r="B83" s="45" t="s">
        <v>139</v>
      </c>
      <c r="C83" s="46" t="s">
        <v>243</v>
      </c>
      <c r="D83" s="45" t="s">
        <v>142</v>
      </c>
    </row>
    <row r="84" spans="1:4" x14ac:dyDescent="0.25">
      <c r="A84" s="43">
        <v>70</v>
      </c>
      <c r="B84" s="45" t="s">
        <v>60</v>
      </c>
      <c r="C84" s="46" t="s">
        <v>268</v>
      </c>
      <c r="D84" s="45" t="s">
        <v>146</v>
      </c>
    </row>
    <row r="85" spans="1:4" hidden="1" x14ac:dyDescent="0.25">
      <c r="A85" s="43">
        <v>71</v>
      </c>
      <c r="B85" s="45" t="s">
        <v>28</v>
      </c>
      <c r="D85" s="45" t="s">
        <v>144</v>
      </c>
    </row>
    <row r="86" spans="1:4" hidden="1" x14ac:dyDescent="0.25"/>
    <row r="87" spans="1:4" hidden="1" x14ac:dyDescent="0.25">
      <c r="B87" s="49" t="s">
        <v>269</v>
      </c>
      <c r="C87" s="47"/>
      <c r="D87" s="48"/>
    </row>
    <row r="88" spans="1:4" hidden="1" x14ac:dyDescent="0.25">
      <c r="A88" s="43">
        <v>72</v>
      </c>
      <c r="B88" s="45" t="s">
        <v>231</v>
      </c>
      <c r="D88" s="45" t="s">
        <v>150</v>
      </c>
    </row>
    <row r="89" spans="1:4" hidden="1" x14ac:dyDescent="0.25">
      <c r="A89" s="43">
        <v>73</v>
      </c>
      <c r="B89" s="45" t="s">
        <v>74</v>
      </c>
      <c r="D89" s="45" t="s">
        <v>155</v>
      </c>
    </row>
    <row r="90" spans="1:4" hidden="1" x14ac:dyDescent="0.25">
      <c r="A90" s="43">
        <v>74</v>
      </c>
      <c r="B90" s="45" t="s">
        <v>28</v>
      </c>
      <c r="D90" s="45" t="s">
        <v>144</v>
      </c>
    </row>
    <row r="91" spans="1:4" hidden="1" x14ac:dyDescent="0.25">
      <c r="A91" s="43">
        <v>75</v>
      </c>
      <c r="B91" s="45" t="s">
        <v>229</v>
      </c>
      <c r="C91" s="46" t="s">
        <v>270</v>
      </c>
      <c r="D91" s="45" t="s">
        <v>88</v>
      </c>
    </row>
    <row r="92" spans="1:4" hidden="1" x14ac:dyDescent="0.25">
      <c r="A92" s="43">
        <v>76</v>
      </c>
      <c r="B92" s="45" t="s">
        <v>74</v>
      </c>
      <c r="D92" s="45" t="s">
        <v>32</v>
      </c>
    </row>
    <row r="93" spans="1:4" hidden="1" x14ac:dyDescent="0.25">
      <c r="A93" s="43">
        <v>77</v>
      </c>
      <c r="B93" s="45" t="s">
        <v>139</v>
      </c>
      <c r="D93" s="45" t="s">
        <v>47</v>
      </c>
    </row>
    <row r="94" spans="1:4" hidden="1" x14ac:dyDescent="0.25">
      <c r="A94" s="43">
        <v>78</v>
      </c>
      <c r="B94" s="45" t="s">
        <v>139</v>
      </c>
      <c r="D94" s="45" t="s">
        <v>57</v>
      </c>
    </row>
    <row r="95" spans="1:4" hidden="1" x14ac:dyDescent="0.25">
      <c r="A95" s="43">
        <v>79</v>
      </c>
      <c r="B95" s="45" t="s">
        <v>74</v>
      </c>
      <c r="D95" s="45" t="s">
        <v>155</v>
      </c>
    </row>
    <row r="96" spans="1:4" x14ac:dyDescent="0.25">
      <c r="A96" s="43">
        <v>80</v>
      </c>
      <c r="B96" s="45" t="s">
        <v>60</v>
      </c>
      <c r="C96" s="46" t="s">
        <v>271</v>
      </c>
      <c r="D96" s="45" t="s">
        <v>221</v>
      </c>
    </row>
    <row r="97" spans="1:4" x14ac:dyDescent="0.25">
      <c r="A97" s="43">
        <v>81</v>
      </c>
      <c r="B97" s="45" t="s">
        <v>60</v>
      </c>
      <c r="C97" s="46" t="s">
        <v>272</v>
      </c>
      <c r="D97" s="45" t="s">
        <v>47</v>
      </c>
    </row>
    <row r="98" spans="1:4" hidden="1" x14ac:dyDescent="0.25">
      <c r="A98" s="43">
        <v>82</v>
      </c>
      <c r="B98" s="45" t="s">
        <v>229</v>
      </c>
      <c r="C98" s="46" t="s">
        <v>230</v>
      </c>
      <c r="D98" s="45" t="s">
        <v>47</v>
      </c>
    </row>
    <row r="99" spans="1:4" hidden="1" x14ac:dyDescent="0.25">
      <c r="A99" s="43">
        <v>83</v>
      </c>
      <c r="B99" s="45" t="s">
        <v>139</v>
      </c>
      <c r="D99" s="45" t="s">
        <v>155</v>
      </c>
    </row>
    <row r="100" spans="1:4" hidden="1" x14ac:dyDescent="0.25"/>
    <row r="101" spans="1:4" hidden="1" x14ac:dyDescent="0.25">
      <c r="B101" s="49" t="s">
        <v>273</v>
      </c>
      <c r="C101" s="47"/>
      <c r="D101" s="48"/>
    </row>
    <row r="102" spans="1:4" hidden="1" x14ac:dyDescent="0.25">
      <c r="A102" s="43">
        <v>84</v>
      </c>
      <c r="B102" s="45" t="s">
        <v>229</v>
      </c>
      <c r="C102" s="46" t="s">
        <v>230</v>
      </c>
      <c r="D102" s="45" t="s">
        <v>57</v>
      </c>
    </row>
    <row r="103" spans="1:4" hidden="1" x14ac:dyDescent="0.25">
      <c r="A103" s="43">
        <v>85</v>
      </c>
      <c r="B103" s="45" t="s">
        <v>229</v>
      </c>
      <c r="C103" s="46" t="s">
        <v>274</v>
      </c>
      <c r="D103" s="45" t="s">
        <v>88</v>
      </c>
    </row>
    <row r="104" spans="1:4" hidden="1" x14ac:dyDescent="0.25">
      <c r="A104" s="43">
        <v>86</v>
      </c>
      <c r="B104" s="45" t="s">
        <v>28</v>
      </c>
      <c r="D104" s="45" t="s">
        <v>144</v>
      </c>
    </row>
    <row r="105" spans="1:4" hidden="1" x14ac:dyDescent="0.25">
      <c r="A105" s="43">
        <v>87</v>
      </c>
      <c r="B105" s="45" t="s">
        <v>28</v>
      </c>
      <c r="D105" s="45" t="s">
        <v>144</v>
      </c>
    </row>
    <row r="106" spans="1:4" hidden="1" x14ac:dyDescent="0.25">
      <c r="A106" s="43">
        <v>88</v>
      </c>
      <c r="B106" s="45" t="s">
        <v>69</v>
      </c>
      <c r="C106" s="46" t="s">
        <v>275</v>
      </c>
      <c r="D106" s="45" t="s">
        <v>50</v>
      </c>
    </row>
    <row r="107" spans="1:4" hidden="1" x14ac:dyDescent="0.25">
      <c r="A107" s="43">
        <v>89</v>
      </c>
      <c r="B107" s="45" t="s">
        <v>28</v>
      </c>
      <c r="D107" s="45" t="s">
        <v>144</v>
      </c>
    </row>
    <row r="108" spans="1:4" hidden="1" x14ac:dyDescent="0.25"/>
    <row r="109" spans="1:4" hidden="1" x14ac:dyDescent="0.25">
      <c r="B109" s="49" t="s">
        <v>276</v>
      </c>
      <c r="C109" s="47"/>
      <c r="D109" s="48"/>
    </row>
    <row r="110" spans="1:4" hidden="1" x14ac:dyDescent="0.25">
      <c r="A110" s="43">
        <v>90</v>
      </c>
      <c r="B110" s="45" t="s">
        <v>28</v>
      </c>
      <c r="D110" s="45" t="s">
        <v>144</v>
      </c>
    </row>
    <row r="111" spans="1:4" hidden="1" x14ac:dyDescent="0.25">
      <c r="A111" s="43">
        <v>91</v>
      </c>
      <c r="B111" s="45" t="s">
        <v>28</v>
      </c>
      <c r="D111" s="45" t="s">
        <v>144</v>
      </c>
    </row>
    <row r="112" spans="1:4" hidden="1" x14ac:dyDescent="0.25">
      <c r="A112" s="43">
        <v>92</v>
      </c>
      <c r="B112" s="45" t="s">
        <v>229</v>
      </c>
      <c r="C112" s="46" t="s">
        <v>230</v>
      </c>
      <c r="D112" s="45" t="s">
        <v>142</v>
      </c>
    </row>
    <row r="113" spans="1:4" hidden="1" x14ac:dyDescent="0.25"/>
    <row r="114" spans="1:4" hidden="1" x14ac:dyDescent="0.25">
      <c r="B114" s="49" t="s">
        <v>277</v>
      </c>
      <c r="C114" s="47"/>
      <c r="D114" s="48"/>
    </row>
    <row r="115" spans="1:4" hidden="1" x14ac:dyDescent="0.25">
      <c r="A115" s="43">
        <v>93</v>
      </c>
      <c r="B115" s="45" t="s">
        <v>229</v>
      </c>
      <c r="C115" s="46" t="s">
        <v>230</v>
      </c>
      <c r="D115" s="45" t="s">
        <v>142</v>
      </c>
    </row>
    <row r="116" spans="1:4" hidden="1" x14ac:dyDescent="0.25">
      <c r="A116" s="43">
        <v>94</v>
      </c>
      <c r="B116" s="45" t="s">
        <v>252</v>
      </c>
      <c r="C116" s="46" t="s">
        <v>278</v>
      </c>
      <c r="D116" s="45" t="s">
        <v>142</v>
      </c>
    </row>
    <row r="117" spans="1:4" hidden="1" x14ac:dyDescent="0.25">
      <c r="A117" s="43">
        <v>95</v>
      </c>
      <c r="B117" s="45" t="s">
        <v>28</v>
      </c>
      <c r="D117" s="45" t="s">
        <v>144</v>
      </c>
    </row>
    <row r="118" spans="1:4" hidden="1" x14ac:dyDescent="0.25">
      <c r="A118" s="43">
        <v>96</v>
      </c>
      <c r="B118" s="45" t="s">
        <v>229</v>
      </c>
      <c r="C118" s="46" t="s">
        <v>230</v>
      </c>
      <c r="D118" s="45" t="s">
        <v>57</v>
      </c>
    </row>
    <row r="119" spans="1:4" hidden="1" x14ac:dyDescent="0.25">
      <c r="A119" s="43">
        <v>97</v>
      </c>
      <c r="B119" s="45" t="s">
        <v>229</v>
      </c>
      <c r="C119" s="46" t="s">
        <v>230</v>
      </c>
      <c r="D119" s="45" t="s">
        <v>142</v>
      </c>
    </row>
    <row r="120" spans="1:4" hidden="1" x14ac:dyDescent="0.25">
      <c r="A120" s="43">
        <v>98</v>
      </c>
      <c r="B120" s="45" t="s">
        <v>28</v>
      </c>
      <c r="D120" s="45" t="s">
        <v>144</v>
      </c>
    </row>
    <row r="121" spans="1:4" x14ac:dyDescent="0.25">
      <c r="A121" s="43">
        <v>99</v>
      </c>
      <c r="B121" s="45" t="s">
        <v>280</v>
      </c>
      <c r="C121" s="46" t="s">
        <v>279</v>
      </c>
      <c r="D121" s="45" t="s">
        <v>45</v>
      </c>
    </row>
    <row r="122" spans="1:4" x14ac:dyDescent="0.25">
      <c r="A122" s="43">
        <v>100</v>
      </c>
      <c r="B122" s="45" t="s">
        <v>282</v>
      </c>
      <c r="C122" s="46" t="s">
        <v>281</v>
      </c>
      <c r="D122" s="45" t="s">
        <v>88</v>
      </c>
    </row>
    <row r="123" spans="1:4" hidden="1" x14ac:dyDescent="0.25">
      <c r="A123" s="43">
        <v>101</v>
      </c>
      <c r="B123" s="45" t="s">
        <v>74</v>
      </c>
      <c r="D123" s="45" t="s">
        <v>47</v>
      </c>
    </row>
    <row r="124" spans="1:4" hidden="1" x14ac:dyDescent="0.25">
      <c r="A124" s="43">
        <v>102</v>
      </c>
      <c r="B124" s="45" t="s">
        <v>283</v>
      </c>
      <c r="D124" s="45" t="s">
        <v>142</v>
      </c>
    </row>
    <row r="125" spans="1:4" hidden="1" x14ac:dyDescent="0.25">
      <c r="A125" s="43">
        <v>103</v>
      </c>
      <c r="B125" s="45" t="s">
        <v>28</v>
      </c>
      <c r="D125" s="45" t="s">
        <v>144</v>
      </c>
    </row>
    <row r="126" spans="1:4" hidden="1" x14ac:dyDescent="0.25">
      <c r="A126" s="43">
        <v>104</v>
      </c>
      <c r="B126" s="45" t="s">
        <v>139</v>
      </c>
      <c r="D126" s="45" t="s">
        <v>155</v>
      </c>
    </row>
    <row r="127" spans="1:4" hidden="1" x14ac:dyDescent="0.25">
      <c r="A127" s="43">
        <v>105</v>
      </c>
      <c r="B127" s="45" t="s">
        <v>28</v>
      </c>
      <c r="D127" s="45" t="s">
        <v>144</v>
      </c>
    </row>
    <row r="128" spans="1:4" hidden="1" x14ac:dyDescent="0.25">
      <c r="A128" s="43">
        <v>106</v>
      </c>
      <c r="B128" s="45" t="s">
        <v>283</v>
      </c>
      <c r="D128" s="45" t="s">
        <v>142</v>
      </c>
    </row>
    <row r="129" spans="1:4" hidden="1" x14ac:dyDescent="0.25">
      <c r="A129" s="43">
        <v>107</v>
      </c>
      <c r="B129" s="45" t="s">
        <v>229</v>
      </c>
      <c r="C129" s="46" t="s">
        <v>230</v>
      </c>
      <c r="D129" s="45" t="s">
        <v>142</v>
      </c>
    </row>
    <row r="130" spans="1:4" hidden="1" x14ac:dyDescent="0.25">
      <c r="A130" s="43">
        <v>108</v>
      </c>
      <c r="B130" s="45" t="s">
        <v>74</v>
      </c>
      <c r="D130" s="45" t="s">
        <v>216</v>
      </c>
    </row>
    <row r="131" spans="1:4" hidden="1" x14ac:dyDescent="0.25">
      <c r="A131" s="43">
        <v>109</v>
      </c>
      <c r="B131" s="45" t="s">
        <v>139</v>
      </c>
      <c r="D131" s="45" t="s">
        <v>221</v>
      </c>
    </row>
    <row r="132" spans="1:4" hidden="1" x14ac:dyDescent="0.25">
      <c r="A132" s="43">
        <v>110</v>
      </c>
      <c r="B132" s="45" t="s">
        <v>74</v>
      </c>
      <c r="D132" s="45" t="s">
        <v>142</v>
      </c>
    </row>
    <row r="133" spans="1:4" hidden="1" x14ac:dyDescent="0.25">
      <c r="A133" s="43">
        <v>111</v>
      </c>
      <c r="B133" s="45" t="s">
        <v>28</v>
      </c>
      <c r="D133" s="45" t="s">
        <v>144</v>
      </c>
    </row>
    <row r="134" spans="1:4" hidden="1" x14ac:dyDescent="0.25"/>
    <row r="135" spans="1:4" hidden="1" x14ac:dyDescent="0.25">
      <c r="B135" s="49" t="s">
        <v>284</v>
      </c>
      <c r="C135" s="47"/>
      <c r="D135" s="48"/>
    </row>
    <row r="136" spans="1:4" hidden="1" x14ac:dyDescent="0.25">
      <c r="A136" s="43">
        <v>112</v>
      </c>
      <c r="B136" s="45" t="s">
        <v>139</v>
      </c>
      <c r="D136" s="45" t="s">
        <v>257</v>
      </c>
    </row>
    <row r="137" spans="1:4" hidden="1" x14ac:dyDescent="0.25">
      <c r="A137" s="43">
        <v>113</v>
      </c>
      <c r="B137" s="45" t="s">
        <v>139</v>
      </c>
      <c r="D137" s="45" t="s">
        <v>142</v>
      </c>
    </row>
    <row r="138" spans="1:4" hidden="1" x14ac:dyDescent="0.25">
      <c r="A138" s="43">
        <v>114</v>
      </c>
      <c r="B138" s="45" t="s">
        <v>139</v>
      </c>
      <c r="D138" s="45" t="s">
        <v>142</v>
      </c>
    </row>
    <row r="139" spans="1:4" hidden="1" x14ac:dyDescent="0.25">
      <c r="A139" s="43">
        <v>115</v>
      </c>
      <c r="B139" s="45" t="s">
        <v>28</v>
      </c>
      <c r="D139" s="45" t="s">
        <v>144</v>
      </c>
    </row>
    <row r="140" spans="1:4" hidden="1" x14ac:dyDescent="0.25">
      <c r="A140" s="43">
        <v>116</v>
      </c>
      <c r="B140" s="45" t="s">
        <v>285</v>
      </c>
      <c r="D140" s="45" t="s">
        <v>142</v>
      </c>
    </row>
    <row r="141" spans="1:4" hidden="1" x14ac:dyDescent="0.25">
      <c r="A141" s="43">
        <v>117</v>
      </c>
      <c r="B141" s="45" t="s">
        <v>229</v>
      </c>
      <c r="C141" s="46" t="s">
        <v>230</v>
      </c>
      <c r="D141" s="45" t="s">
        <v>142</v>
      </c>
    </row>
    <row r="142" spans="1:4" hidden="1" x14ac:dyDescent="0.25"/>
    <row r="143" spans="1:4" hidden="1" x14ac:dyDescent="0.25">
      <c r="B143" s="49" t="s">
        <v>286</v>
      </c>
      <c r="C143" s="47"/>
      <c r="D143" s="48"/>
    </row>
    <row r="144" spans="1:4" x14ac:dyDescent="0.25">
      <c r="A144" s="43">
        <v>118</v>
      </c>
      <c r="B144" s="45" t="s">
        <v>33</v>
      </c>
      <c r="C144" s="46" t="s">
        <v>287</v>
      </c>
      <c r="D144" s="45" t="s">
        <v>39</v>
      </c>
    </row>
    <row r="145" spans="1:4" hidden="1" x14ac:dyDescent="0.25">
      <c r="A145" s="43">
        <v>119</v>
      </c>
      <c r="B145" s="45" t="s">
        <v>283</v>
      </c>
      <c r="D145" s="45" t="s">
        <v>142</v>
      </c>
    </row>
    <row r="146" spans="1:4" hidden="1" x14ac:dyDescent="0.25">
      <c r="A146" s="43">
        <v>120</v>
      </c>
      <c r="B146" s="45" t="s">
        <v>74</v>
      </c>
      <c r="D146" s="45" t="s">
        <v>142</v>
      </c>
    </row>
    <row r="147" spans="1:4" hidden="1" x14ac:dyDescent="0.25">
      <c r="A147" s="43">
        <v>121</v>
      </c>
      <c r="B147" s="45" t="s">
        <v>229</v>
      </c>
      <c r="C147" s="46" t="s">
        <v>230</v>
      </c>
      <c r="D147" s="45" t="s">
        <v>147</v>
      </c>
    </row>
    <row r="148" spans="1:4" hidden="1" x14ac:dyDescent="0.25">
      <c r="D148" s="45" t="s">
        <v>55</v>
      </c>
    </row>
    <row r="149" spans="1:4" hidden="1" x14ac:dyDescent="0.25">
      <c r="B149" s="49" t="s">
        <v>288</v>
      </c>
      <c r="C149" s="47"/>
      <c r="D149" s="48"/>
    </row>
    <row r="150" spans="1:4" hidden="1" x14ac:dyDescent="0.25">
      <c r="A150" s="43">
        <v>122</v>
      </c>
      <c r="B150" s="45" t="s">
        <v>74</v>
      </c>
      <c r="D150" s="45" t="s">
        <v>45</v>
      </c>
    </row>
    <row r="151" spans="1:4" hidden="1" x14ac:dyDescent="0.25">
      <c r="A151" s="43">
        <v>123</v>
      </c>
      <c r="B151" s="45" t="s">
        <v>28</v>
      </c>
      <c r="D151" s="45" t="s">
        <v>144</v>
      </c>
    </row>
    <row r="152" spans="1:4" x14ac:dyDescent="0.25">
      <c r="A152" s="43">
        <v>124</v>
      </c>
      <c r="B152" s="45" t="s">
        <v>60</v>
      </c>
      <c r="C152" s="46" t="s">
        <v>289</v>
      </c>
      <c r="D152" s="45" t="s">
        <v>85</v>
      </c>
    </row>
    <row r="153" spans="1:4" hidden="1" x14ac:dyDescent="0.25">
      <c r="A153" s="43">
        <v>125</v>
      </c>
      <c r="B153" s="45" t="s">
        <v>139</v>
      </c>
      <c r="D153" s="45" t="s">
        <v>142</v>
      </c>
    </row>
    <row r="154" spans="1:4" hidden="1" x14ac:dyDescent="0.25">
      <c r="A154" s="43">
        <v>126</v>
      </c>
      <c r="B154" s="45" t="s">
        <v>74</v>
      </c>
      <c r="D154" s="45" t="s">
        <v>142</v>
      </c>
    </row>
    <row r="155" spans="1:4" hidden="1" x14ac:dyDescent="0.25">
      <c r="A155" s="43">
        <v>127</v>
      </c>
      <c r="B155" s="45" t="s">
        <v>285</v>
      </c>
      <c r="D155" s="45" t="s">
        <v>142</v>
      </c>
    </row>
    <row r="156" spans="1:4" hidden="1" x14ac:dyDescent="0.25">
      <c r="A156" s="43">
        <v>128</v>
      </c>
      <c r="B156" s="45" t="s">
        <v>28</v>
      </c>
      <c r="D156" s="45" t="s">
        <v>144</v>
      </c>
    </row>
    <row r="157" spans="1:4" hidden="1" x14ac:dyDescent="0.25">
      <c r="A157" s="43">
        <v>129</v>
      </c>
      <c r="B157" s="45" t="s">
        <v>28</v>
      </c>
      <c r="D157" s="45" t="s">
        <v>144</v>
      </c>
    </row>
    <row r="158" spans="1:4" x14ac:dyDescent="0.25">
      <c r="A158" s="43">
        <v>130</v>
      </c>
      <c r="B158" s="45" t="s">
        <v>60</v>
      </c>
      <c r="D158" s="45" t="s">
        <v>146</v>
      </c>
    </row>
    <row r="159" spans="1:4" hidden="1" x14ac:dyDescent="0.25">
      <c r="A159" s="43">
        <v>131</v>
      </c>
      <c r="B159" s="45" t="s">
        <v>28</v>
      </c>
      <c r="D159" s="45" t="s">
        <v>144</v>
      </c>
    </row>
    <row r="160" spans="1:4" hidden="1" x14ac:dyDescent="0.25"/>
    <row r="161" spans="1:4" hidden="1" x14ac:dyDescent="0.25">
      <c r="B161" s="49" t="s">
        <v>290</v>
      </c>
      <c r="C161" s="47"/>
      <c r="D161" s="48"/>
    </row>
    <row r="162" spans="1:4" x14ac:dyDescent="0.25">
      <c r="A162" s="43">
        <v>132</v>
      </c>
      <c r="B162" s="45" t="s">
        <v>60</v>
      </c>
      <c r="C162" s="46" t="s">
        <v>291</v>
      </c>
      <c r="D162" s="45" t="s">
        <v>45</v>
      </c>
    </row>
    <row r="163" spans="1:4" hidden="1" x14ac:dyDescent="0.25">
      <c r="A163" s="43">
        <v>133</v>
      </c>
      <c r="B163" s="45" t="s">
        <v>139</v>
      </c>
      <c r="D163" s="45" t="s">
        <v>147</v>
      </c>
    </row>
    <row r="164" spans="1:4" hidden="1" x14ac:dyDescent="0.25">
      <c r="A164" s="43">
        <v>134</v>
      </c>
      <c r="B164" s="45" t="s">
        <v>292</v>
      </c>
      <c r="D164" s="45" t="s">
        <v>155</v>
      </c>
    </row>
    <row r="165" spans="1:4" hidden="1" x14ac:dyDescent="0.25">
      <c r="A165" s="43">
        <v>135</v>
      </c>
      <c r="B165" s="45" t="s">
        <v>74</v>
      </c>
      <c r="D165" s="45" t="s">
        <v>147</v>
      </c>
    </row>
    <row r="166" spans="1:4" x14ac:dyDescent="0.25">
      <c r="A166" s="43">
        <v>136</v>
      </c>
      <c r="B166" s="45" t="s">
        <v>282</v>
      </c>
      <c r="C166" s="46" t="s">
        <v>293</v>
      </c>
      <c r="D166" s="45" t="s">
        <v>149</v>
      </c>
    </row>
    <row r="167" spans="1:4" x14ac:dyDescent="0.25">
      <c r="A167" s="43">
        <v>137</v>
      </c>
      <c r="B167" s="45" t="s">
        <v>92</v>
      </c>
      <c r="C167" s="46" t="s">
        <v>294</v>
      </c>
      <c r="D167" s="45" t="s">
        <v>56</v>
      </c>
    </row>
    <row r="168" spans="1:4" hidden="1" x14ac:dyDescent="0.25">
      <c r="A168" s="43">
        <v>138</v>
      </c>
      <c r="B168" s="45" t="s">
        <v>28</v>
      </c>
      <c r="D168" s="45" t="s">
        <v>144</v>
      </c>
    </row>
    <row r="169" spans="1:4" hidden="1" x14ac:dyDescent="0.25">
      <c r="A169" s="43">
        <v>139</v>
      </c>
      <c r="B169" s="45" t="s">
        <v>237</v>
      </c>
      <c r="C169" s="46" t="s">
        <v>295</v>
      </c>
      <c r="D169" s="45" t="s">
        <v>155</v>
      </c>
    </row>
    <row r="170" spans="1:4" hidden="1" x14ac:dyDescent="0.25"/>
    <row r="171" spans="1:4" hidden="1" x14ac:dyDescent="0.25">
      <c r="B171" s="49" t="s">
        <v>296</v>
      </c>
      <c r="C171" s="47"/>
      <c r="D171" s="48"/>
    </row>
    <row r="172" spans="1:4" hidden="1" x14ac:dyDescent="0.25">
      <c r="A172" s="43">
        <v>140</v>
      </c>
      <c r="B172" s="45" t="s">
        <v>138</v>
      </c>
      <c r="C172" s="46" t="s">
        <v>297</v>
      </c>
      <c r="D172" s="45" t="s">
        <v>142</v>
      </c>
    </row>
    <row r="173" spans="1:4" x14ac:dyDescent="0.25">
      <c r="A173" s="43">
        <v>141</v>
      </c>
      <c r="B173" s="45" t="s">
        <v>60</v>
      </c>
      <c r="C173" s="46" t="s">
        <v>298</v>
      </c>
      <c r="D173" s="45" t="s">
        <v>142</v>
      </c>
    </row>
    <row r="174" spans="1:4" x14ac:dyDescent="0.25">
      <c r="A174" s="43">
        <v>142</v>
      </c>
      <c r="B174" s="45" t="s">
        <v>92</v>
      </c>
      <c r="C174" s="46" t="s">
        <v>299</v>
      </c>
      <c r="D174" s="45" t="s">
        <v>142</v>
      </c>
    </row>
    <row r="175" spans="1:4" hidden="1" x14ac:dyDescent="0.25">
      <c r="A175" s="43">
        <v>143</v>
      </c>
      <c r="B175" s="45" t="s">
        <v>138</v>
      </c>
      <c r="C175" s="46" t="s">
        <v>300</v>
      </c>
      <c r="D175" s="45" t="s">
        <v>142</v>
      </c>
    </row>
    <row r="176" spans="1:4" hidden="1" x14ac:dyDescent="0.25">
      <c r="A176" s="43">
        <v>144</v>
      </c>
      <c r="B176" s="45" t="s">
        <v>138</v>
      </c>
      <c r="C176" s="46" t="s">
        <v>301</v>
      </c>
      <c r="D176" s="45" t="s">
        <v>142</v>
      </c>
    </row>
    <row r="177" spans="1:4" x14ac:dyDescent="0.25">
      <c r="A177" s="43">
        <v>145</v>
      </c>
      <c r="B177" s="45" t="s">
        <v>60</v>
      </c>
      <c r="C177" s="46" t="s">
        <v>302</v>
      </c>
      <c r="D177" s="45" t="s">
        <v>150</v>
      </c>
    </row>
    <row r="178" spans="1:4" hidden="1" x14ac:dyDescent="0.25"/>
    <row r="179" spans="1:4" hidden="1" x14ac:dyDescent="0.25">
      <c r="B179" s="49" t="s">
        <v>303</v>
      </c>
      <c r="C179" s="47"/>
      <c r="D179" s="48"/>
    </row>
    <row r="180" spans="1:4" hidden="1" x14ac:dyDescent="0.25">
      <c r="A180" s="43">
        <v>146</v>
      </c>
      <c r="B180" s="45" t="s">
        <v>139</v>
      </c>
      <c r="D180" s="45" t="s">
        <v>142</v>
      </c>
    </row>
    <row r="181" spans="1:4" hidden="1" x14ac:dyDescent="0.25">
      <c r="A181" s="43">
        <v>147</v>
      </c>
      <c r="B181" s="45" t="s">
        <v>28</v>
      </c>
      <c r="D181" s="45" t="s">
        <v>144</v>
      </c>
    </row>
    <row r="182" spans="1:4" hidden="1" x14ac:dyDescent="0.25">
      <c r="A182" s="43">
        <v>148</v>
      </c>
      <c r="B182" s="45" t="s">
        <v>139</v>
      </c>
      <c r="D182" s="45" t="s">
        <v>142</v>
      </c>
    </row>
    <row r="183" spans="1:4" hidden="1" x14ac:dyDescent="0.25">
      <c r="A183" s="43">
        <v>149</v>
      </c>
      <c r="B183" s="45" t="s">
        <v>138</v>
      </c>
      <c r="D183" s="45" t="s">
        <v>142</v>
      </c>
    </row>
    <row r="184" spans="1:4" hidden="1" x14ac:dyDescent="0.25">
      <c r="A184" s="43">
        <v>150</v>
      </c>
      <c r="B184" s="45" t="s">
        <v>74</v>
      </c>
      <c r="D184" s="45" t="s">
        <v>58</v>
      </c>
    </row>
    <row r="185" spans="1:4" hidden="1" x14ac:dyDescent="0.25">
      <c r="A185" s="43">
        <v>151</v>
      </c>
      <c r="B185" s="45" t="s">
        <v>138</v>
      </c>
      <c r="D185" s="45" t="s">
        <v>142</v>
      </c>
    </row>
    <row r="186" spans="1:4" hidden="1" x14ac:dyDescent="0.25">
      <c r="A186" s="43">
        <v>152</v>
      </c>
      <c r="B186" s="45" t="s">
        <v>237</v>
      </c>
      <c r="C186" s="46" t="s">
        <v>304</v>
      </c>
      <c r="D186" s="45" t="s">
        <v>142</v>
      </c>
    </row>
    <row r="187" spans="1:4" hidden="1" x14ac:dyDescent="0.25"/>
    <row r="188" spans="1:4" hidden="1" x14ac:dyDescent="0.25">
      <c r="B188" s="49" t="s">
        <v>305</v>
      </c>
      <c r="C188" s="47"/>
      <c r="D188" s="48"/>
    </row>
    <row r="189" spans="1:4" hidden="1" x14ac:dyDescent="0.25">
      <c r="A189" s="43">
        <v>153</v>
      </c>
      <c r="B189" s="45" t="s">
        <v>28</v>
      </c>
      <c r="D189" s="45" t="s">
        <v>144</v>
      </c>
    </row>
    <row r="190" spans="1:4" hidden="1" x14ac:dyDescent="0.25">
      <c r="A190" s="43">
        <v>154</v>
      </c>
      <c r="B190" s="45" t="s">
        <v>139</v>
      </c>
      <c r="D190" s="45" t="s">
        <v>142</v>
      </c>
    </row>
    <row r="191" spans="1:4" hidden="1" x14ac:dyDescent="0.25">
      <c r="A191" s="43">
        <v>155</v>
      </c>
      <c r="B191" s="45" t="s">
        <v>138</v>
      </c>
      <c r="D191" s="45" t="s">
        <v>142</v>
      </c>
    </row>
    <row r="192" spans="1:4" hidden="1" x14ac:dyDescent="0.25">
      <c r="A192" s="43">
        <v>156</v>
      </c>
      <c r="B192" s="45" t="s">
        <v>139</v>
      </c>
      <c r="D192" s="45" t="s">
        <v>105</v>
      </c>
    </row>
    <row r="193" spans="1:4" hidden="1" x14ac:dyDescent="0.25">
      <c r="A193" s="43">
        <v>157</v>
      </c>
      <c r="B193" s="45" t="s">
        <v>74</v>
      </c>
      <c r="D193" s="45" t="s">
        <v>58</v>
      </c>
    </row>
    <row r="194" spans="1:4" hidden="1" x14ac:dyDescent="0.25">
      <c r="A194" s="43">
        <v>158</v>
      </c>
      <c r="B194" s="45" t="s">
        <v>74</v>
      </c>
      <c r="D194" s="45" t="s">
        <v>142</v>
      </c>
    </row>
    <row r="195" spans="1:4" hidden="1" x14ac:dyDescent="0.25">
      <c r="A195" s="43">
        <v>159</v>
      </c>
      <c r="B195" s="45" t="s">
        <v>28</v>
      </c>
      <c r="D195" s="45" t="s">
        <v>144</v>
      </c>
    </row>
    <row r="196" spans="1:4" x14ac:dyDescent="0.25">
      <c r="A196" s="43">
        <v>160</v>
      </c>
      <c r="B196" s="45" t="s">
        <v>106</v>
      </c>
      <c r="C196" s="46" t="s">
        <v>306</v>
      </c>
      <c r="D196" s="45" t="s">
        <v>85</v>
      </c>
    </row>
    <row r="197" spans="1:4" hidden="1" x14ac:dyDescent="0.25">
      <c r="A197" s="43">
        <v>161</v>
      </c>
      <c r="B197" s="45" t="s">
        <v>139</v>
      </c>
      <c r="D197" s="45" t="s">
        <v>142</v>
      </c>
    </row>
    <row r="198" spans="1:4" hidden="1" x14ac:dyDescent="0.25"/>
    <row r="199" spans="1:4" hidden="1" x14ac:dyDescent="0.25">
      <c r="B199" s="49" t="s">
        <v>307</v>
      </c>
      <c r="C199" s="47"/>
      <c r="D199" s="48"/>
    </row>
    <row r="200" spans="1:4" hidden="1" x14ac:dyDescent="0.25">
      <c r="A200" s="43">
        <v>161</v>
      </c>
      <c r="B200" s="45" t="s">
        <v>139</v>
      </c>
      <c r="D200" s="45" t="s">
        <v>142</v>
      </c>
    </row>
    <row r="201" spans="1:4" hidden="1" x14ac:dyDescent="0.25">
      <c r="A201" s="43">
        <v>162</v>
      </c>
      <c r="B201" s="45" t="s">
        <v>28</v>
      </c>
      <c r="D201" s="45" t="s">
        <v>144</v>
      </c>
    </row>
    <row r="202" spans="1:4" x14ac:dyDescent="0.25">
      <c r="A202" s="43">
        <v>163</v>
      </c>
      <c r="B202" s="45" t="s">
        <v>308</v>
      </c>
      <c r="C202" s="46" t="s">
        <v>309</v>
      </c>
    </row>
    <row r="203" spans="1:4" hidden="1" x14ac:dyDescent="0.25">
      <c r="A203" s="43">
        <v>164</v>
      </c>
      <c r="B203" s="45" t="s">
        <v>74</v>
      </c>
      <c r="D203" s="45" t="s">
        <v>85</v>
      </c>
    </row>
    <row r="204" spans="1:4" hidden="1" x14ac:dyDescent="0.25">
      <c r="A204" s="43">
        <v>165</v>
      </c>
      <c r="B204" s="45" t="s">
        <v>229</v>
      </c>
      <c r="C204" s="46" t="s">
        <v>310</v>
      </c>
      <c r="D204" s="45" t="s">
        <v>146</v>
      </c>
    </row>
    <row r="205" spans="1:4" x14ac:dyDescent="0.25">
      <c r="A205" s="43">
        <v>166</v>
      </c>
      <c r="B205" s="45" t="s">
        <v>106</v>
      </c>
      <c r="C205" s="46" t="s">
        <v>311</v>
      </c>
      <c r="D205" s="45" t="s">
        <v>50</v>
      </c>
    </row>
    <row r="206" spans="1:4" hidden="1" x14ac:dyDescent="0.25">
      <c r="A206" s="43">
        <v>167</v>
      </c>
      <c r="B206" s="45" t="s">
        <v>138</v>
      </c>
      <c r="D206" s="45" t="s">
        <v>142</v>
      </c>
    </row>
    <row r="207" spans="1:4" x14ac:dyDescent="0.25">
      <c r="A207" s="43">
        <v>168</v>
      </c>
      <c r="B207" s="45" t="s">
        <v>308</v>
      </c>
      <c r="C207" s="46" t="s">
        <v>312</v>
      </c>
      <c r="D207" s="45" t="s">
        <v>50</v>
      </c>
    </row>
    <row r="208" spans="1:4" hidden="1" x14ac:dyDescent="0.25">
      <c r="A208" s="43">
        <v>169</v>
      </c>
      <c r="B208" s="45" t="s">
        <v>139</v>
      </c>
      <c r="D208" s="45" t="s">
        <v>142</v>
      </c>
    </row>
    <row r="209" spans="1:4" hidden="1" x14ac:dyDescent="0.25">
      <c r="A209" s="43">
        <v>170</v>
      </c>
      <c r="B209" s="45" t="s">
        <v>28</v>
      </c>
      <c r="D209" s="45" t="s">
        <v>144</v>
      </c>
    </row>
    <row r="210" spans="1:4" hidden="1" x14ac:dyDescent="0.25">
      <c r="A210" s="43">
        <v>171</v>
      </c>
      <c r="B210" s="45" t="s">
        <v>74</v>
      </c>
      <c r="D210" s="45" t="s">
        <v>32</v>
      </c>
    </row>
    <row r="211" spans="1:4" hidden="1" x14ac:dyDescent="0.25"/>
    <row r="212" spans="1:4" hidden="1" x14ac:dyDescent="0.25">
      <c r="B212" s="49" t="s">
        <v>313</v>
      </c>
      <c r="C212" s="47"/>
      <c r="D212" s="48"/>
    </row>
    <row r="213" spans="1:4" hidden="1" x14ac:dyDescent="0.25">
      <c r="A213" s="43">
        <v>172</v>
      </c>
      <c r="B213" s="45" t="s">
        <v>139</v>
      </c>
      <c r="D213" s="45" t="s">
        <v>155</v>
      </c>
    </row>
    <row r="214" spans="1:4" hidden="1" x14ac:dyDescent="0.25">
      <c r="A214" s="43">
        <v>173</v>
      </c>
      <c r="B214" s="45" t="s">
        <v>139</v>
      </c>
      <c r="D214" s="45" t="s">
        <v>146</v>
      </c>
    </row>
    <row r="215" spans="1:4" hidden="1" x14ac:dyDescent="0.25">
      <c r="A215" s="43">
        <v>174</v>
      </c>
      <c r="B215" s="45" t="s">
        <v>139</v>
      </c>
      <c r="D215" s="45" t="s">
        <v>155</v>
      </c>
    </row>
    <row r="216" spans="1:4" hidden="1" x14ac:dyDescent="0.25">
      <c r="A216" s="43">
        <v>175</v>
      </c>
      <c r="B216" s="45" t="s">
        <v>74</v>
      </c>
      <c r="D216" s="45" t="s">
        <v>47</v>
      </c>
    </row>
    <row r="217" spans="1:4" hidden="1" x14ac:dyDescent="0.25">
      <c r="A217" s="43">
        <v>176</v>
      </c>
      <c r="B217" s="45" t="s">
        <v>138</v>
      </c>
      <c r="D217" s="45" t="s">
        <v>146</v>
      </c>
    </row>
    <row r="218" spans="1:4" hidden="1" x14ac:dyDescent="0.25"/>
    <row r="219" spans="1:4" hidden="1" x14ac:dyDescent="0.25">
      <c r="B219" s="49" t="s">
        <v>314</v>
      </c>
      <c r="C219" s="47"/>
      <c r="D219" s="48"/>
    </row>
    <row r="220" spans="1:4" x14ac:dyDescent="0.25">
      <c r="A220" s="43">
        <v>177</v>
      </c>
      <c r="B220" s="45" t="s">
        <v>90</v>
      </c>
      <c r="D220" s="45" t="s">
        <v>146</v>
      </c>
    </row>
    <row r="221" spans="1:4" hidden="1" x14ac:dyDescent="0.25">
      <c r="A221" s="43">
        <v>178</v>
      </c>
      <c r="B221" s="45" t="s">
        <v>139</v>
      </c>
      <c r="D221" s="45" t="s">
        <v>142</v>
      </c>
    </row>
    <row r="222" spans="1:4" hidden="1" x14ac:dyDescent="0.25">
      <c r="A222" s="43">
        <v>179</v>
      </c>
      <c r="B222" s="45" t="s">
        <v>315</v>
      </c>
      <c r="D222" s="45" t="s">
        <v>142</v>
      </c>
    </row>
    <row r="223" spans="1:4" x14ac:dyDescent="0.25">
      <c r="A223" s="43">
        <v>180</v>
      </c>
      <c r="B223" s="45" t="s">
        <v>90</v>
      </c>
      <c r="D223" s="45" t="s">
        <v>39</v>
      </c>
    </row>
    <row r="224" spans="1:4" hidden="1" x14ac:dyDescent="0.25">
      <c r="A224" s="43">
        <v>181</v>
      </c>
      <c r="B224" s="45" t="s">
        <v>229</v>
      </c>
      <c r="C224" s="46" t="s">
        <v>318</v>
      </c>
      <c r="D224" s="45" t="s">
        <v>142</v>
      </c>
    </row>
    <row r="225" spans="1:4" x14ac:dyDescent="0.25">
      <c r="A225" s="43">
        <v>182</v>
      </c>
      <c r="B225" s="45" t="s">
        <v>106</v>
      </c>
      <c r="C225" s="46" t="s">
        <v>316</v>
      </c>
      <c r="D225" s="45" t="s">
        <v>88</v>
      </c>
    </row>
    <row r="226" spans="1:4" hidden="1" x14ac:dyDescent="0.25"/>
    <row r="227" spans="1:4" hidden="1" x14ac:dyDescent="0.25">
      <c r="B227" s="49" t="s">
        <v>317</v>
      </c>
      <c r="C227" s="47"/>
      <c r="D227" s="48"/>
    </row>
    <row r="228" spans="1:4" hidden="1" x14ac:dyDescent="0.25">
      <c r="A228" s="43">
        <v>183</v>
      </c>
      <c r="B228" s="45" t="s">
        <v>28</v>
      </c>
      <c r="D228" s="45" t="s">
        <v>144</v>
      </c>
    </row>
    <row r="229" spans="1:4" hidden="1" x14ac:dyDescent="0.25"/>
    <row r="230" spans="1:4" hidden="1" x14ac:dyDescent="0.25">
      <c r="B230" s="49" t="s">
        <v>319</v>
      </c>
      <c r="C230" s="47"/>
      <c r="D230" s="48"/>
    </row>
    <row r="231" spans="1:4" hidden="1" x14ac:dyDescent="0.25">
      <c r="A231" s="43">
        <v>184</v>
      </c>
      <c r="B231" s="45" t="s">
        <v>138</v>
      </c>
      <c r="D231" s="45" t="s">
        <v>155</v>
      </c>
    </row>
    <row r="232" spans="1:4" hidden="1" x14ac:dyDescent="0.25">
      <c r="A232" s="43">
        <v>185</v>
      </c>
      <c r="B232" s="45" t="s">
        <v>138</v>
      </c>
      <c r="D232" s="45" t="s">
        <v>155</v>
      </c>
    </row>
    <row r="233" spans="1:4" hidden="1" x14ac:dyDescent="0.25">
      <c r="A233" s="43">
        <v>186</v>
      </c>
      <c r="B233" s="45" t="s">
        <v>74</v>
      </c>
      <c r="D233" s="45" t="s">
        <v>155</v>
      </c>
    </row>
    <row r="234" spans="1:4" hidden="1" x14ac:dyDescent="0.25">
      <c r="A234" s="43">
        <v>187</v>
      </c>
      <c r="B234" s="45" t="s">
        <v>139</v>
      </c>
      <c r="D234" s="45" t="s">
        <v>155</v>
      </c>
    </row>
    <row r="235" spans="1:4" hidden="1" x14ac:dyDescent="0.25">
      <c r="A235" s="43">
        <v>188</v>
      </c>
      <c r="B235" s="45" t="s">
        <v>74</v>
      </c>
      <c r="D235" s="45" t="s">
        <v>155</v>
      </c>
    </row>
    <row r="236" spans="1:4" hidden="1" x14ac:dyDescent="0.25">
      <c r="A236" s="43">
        <v>189</v>
      </c>
      <c r="B236" s="45" t="s">
        <v>229</v>
      </c>
      <c r="C236" s="46" t="s">
        <v>328</v>
      </c>
      <c r="D236" s="45" t="s">
        <v>154</v>
      </c>
    </row>
    <row r="237" spans="1:4" hidden="1" x14ac:dyDescent="0.25"/>
    <row r="238" spans="1:4" hidden="1" x14ac:dyDescent="0.25">
      <c r="B238" s="49" t="s">
        <v>329</v>
      </c>
      <c r="C238" s="47"/>
      <c r="D238" s="48"/>
    </row>
    <row r="239" spans="1:4" hidden="1" x14ac:dyDescent="0.25">
      <c r="A239" s="43">
        <v>190</v>
      </c>
      <c r="B239" s="45" t="s">
        <v>69</v>
      </c>
      <c r="C239" s="46" t="s">
        <v>330</v>
      </c>
      <c r="D239" s="45" t="s">
        <v>88</v>
      </c>
    </row>
    <row r="240" spans="1:4" x14ac:dyDescent="0.25">
      <c r="A240" s="43">
        <v>191</v>
      </c>
      <c r="B240" s="45" t="s">
        <v>92</v>
      </c>
      <c r="C240" s="46" t="s">
        <v>331</v>
      </c>
      <c r="D240" s="45" t="s">
        <v>39</v>
      </c>
    </row>
    <row r="241" spans="1:4" x14ac:dyDescent="0.25">
      <c r="A241" s="43">
        <v>192</v>
      </c>
      <c r="B241" s="45" t="s">
        <v>92</v>
      </c>
      <c r="C241" s="46" t="s">
        <v>331</v>
      </c>
      <c r="D241" s="45" t="s">
        <v>39</v>
      </c>
    </row>
    <row r="242" spans="1:4" hidden="1" x14ac:dyDescent="0.25"/>
    <row r="243" spans="1:4" hidden="1" x14ac:dyDescent="0.25">
      <c r="B243" s="49" t="s">
        <v>332</v>
      </c>
      <c r="C243" s="47"/>
      <c r="D243" s="48"/>
    </row>
    <row r="244" spans="1:4" hidden="1" x14ac:dyDescent="0.25">
      <c r="A244" s="43">
        <v>193</v>
      </c>
      <c r="B244" s="45" t="s">
        <v>28</v>
      </c>
      <c r="D244" s="45" t="s">
        <v>144</v>
      </c>
    </row>
    <row r="245" spans="1:4" hidden="1" x14ac:dyDescent="0.25">
      <c r="A245" s="43">
        <v>194</v>
      </c>
      <c r="B245" s="45" t="s">
        <v>74</v>
      </c>
      <c r="D245" s="45" t="s">
        <v>142</v>
      </c>
    </row>
    <row r="246" spans="1:4" hidden="1" x14ac:dyDescent="0.25">
      <c r="A246" s="43">
        <v>195</v>
      </c>
      <c r="B246" s="45" t="s">
        <v>138</v>
      </c>
      <c r="C246" s="46" t="s">
        <v>333</v>
      </c>
      <c r="D246" s="45" t="s">
        <v>147</v>
      </c>
    </row>
    <row r="247" spans="1:4" hidden="1" x14ac:dyDescent="0.25">
      <c r="A247" s="43">
        <v>196</v>
      </c>
      <c r="B247" s="45" t="s">
        <v>74</v>
      </c>
      <c r="D247" s="45" t="s">
        <v>149</v>
      </c>
    </row>
    <row r="248" spans="1:4" hidden="1" x14ac:dyDescent="0.25"/>
    <row r="249" spans="1:4" hidden="1" x14ac:dyDescent="0.25">
      <c r="B249" s="49" t="s">
        <v>334</v>
      </c>
      <c r="C249" s="47"/>
      <c r="D249" s="48"/>
    </row>
    <row r="250" spans="1:4" x14ac:dyDescent="0.25">
      <c r="A250" s="43">
        <v>197</v>
      </c>
      <c r="B250" s="45" t="s">
        <v>60</v>
      </c>
      <c r="C250" s="46" t="s">
        <v>335</v>
      </c>
      <c r="D250" s="45" t="s">
        <v>218</v>
      </c>
    </row>
    <row r="251" spans="1:4" hidden="1" x14ac:dyDescent="0.25">
      <c r="A251" s="43">
        <v>198</v>
      </c>
      <c r="B251" s="45" t="s">
        <v>139</v>
      </c>
      <c r="D251" s="45" t="s">
        <v>142</v>
      </c>
    </row>
    <row r="252" spans="1:4" hidden="1" x14ac:dyDescent="0.25">
      <c r="A252" s="43">
        <v>199</v>
      </c>
      <c r="B252" s="45" t="s">
        <v>28</v>
      </c>
      <c r="D252" s="45" t="s">
        <v>144</v>
      </c>
    </row>
    <row r="253" spans="1:4" hidden="1" x14ac:dyDescent="0.25"/>
    <row r="254" spans="1:4" hidden="1" x14ac:dyDescent="0.25">
      <c r="B254" s="49" t="s">
        <v>368</v>
      </c>
    </row>
    <row r="255" spans="1:4" hidden="1" x14ac:dyDescent="0.25">
      <c r="A255" s="43">
        <v>200</v>
      </c>
      <c r="B255" s="45" t="s">
        <v>28</v>
      </c>
      <c r="D255" s="45" t="s">
        <v>144</v>
      </c>
    </row>
    <row r="256" spans="1:4" hidden="1" x14ac:dyDescent="0.25">
      <c r="A256" s="43">
        <v>201</v>
      </c>
      <c r="B256" s="45" t="s">
        <v>138</v>
      </c>
      <c r="C256" s="46" t="s">
        <v>300</v>
      </c>
      <c r="D256" s="45" t="s">
        <v>142</v>
      </c>
    </row>
    <row r="257" spans="1:4" hidden="1" x14ac:dyDescent="0.25">
      <c r="A257" s="43">
        <v>202</v>
      </c>
      <c r="B257" s="45" t="s">
        <v>139</v>
      </c>
      <c r="D257" s="45" t="s">
        <v>142</v>
      </c>
    </row>
    <row r="258" spans="1:4" hidden="1" x14ac:dyDescent="0.25">
      <c r="A258" s="43">
        <v>203</v>
      </c>
      <c r="B258" s="45" t="s">
        <v>369</v>
      </c>
      <c r="D258" s="45" t="s">
        <v>142</v>
      </c>
    </row>
    <row r="259" spans="1:4" hidden="1" x14ac:dyDescent="0.25">
      <c r="A259" s="43">
        <v>204</v>
      </c>
      <c r="B259" s="45" t="s">
        <v>28</v>
      </c>
      <c r="D259" s="45" t="s">
        <v>144</v>
      </c>
    </row>
    <row r="260" spans="1:4" hidden="1" x14ac:dyDescent="0.25">
      <c r="A260" s="43">
        <v>205</v>
      </c>
      <c r="B260" s="45" t="s">
        <v>74</v>
      </c>
      <c r="D260" s="45" t="s">
        <v>142</v>
      </c>
    </row>
    <row r="261" spans="1:4" hidden="1" x14ac:dyDescent="0.25"/>
    <row r="262" spans="1:4" hidden="1" x14ac:dyDescent="0.25">
      <c r="B262" s="49" t="s">
        <v>370</v>
      </c>
    </row>
    <row r="263" spans="1:4" hidden="1" x14ac:dyDescent="0.25">
      <c r="A263" s="43">
        <v>206</v>
      </c>
      <c r="B263" s="45" t="s">
        <v>231</v>
      </c>
      <c r="D263" s="45" t="s">
        <v>142</v>
      </c>
    </row>
    <row r="264" spans="1:4" hidden="1" x14ac:dyDescent="0.25">
      <c r="A264" s="43">
        <v>207</v>
      </c>
      <c r="B264" s="45" t="s">
        <v>74</v>
      </c>
      <c r="D264" s="45" t="s">
        <v>371</v>
      </c>
    </row>
    <row r="265" spans="1:4" hidden="1" x14ac:dyDescent="0.25">
      <c r="A265" s="43">
        <v>208</v>
      </c>
      <c r="B265" s="45" t="s">
        <v>74</v>
      </c>
      <c r="D265" s="45" t="s">
        <v>142</v>
      </c>
    </row>
    <row r="266" spans="1:4" hidden="1" x14ac:dyDescent="0.25">
      <c r="A266" s="43">
        <v>209</v>
      </c>
      <c r="B266" s="45" t="s">
        <v>74</v>
      </c>
      <c r="D266" s="45" t="s">
        <v>105</v>
      </c>
    </row>
    <row r="267" spans="1:4" hidden="1" x14ac:dyDescent="0.25">
      <c r="A267" s="43">
        <v>210</v>
      </c>
      <c r="B267" s="45" t="s">
        <v>28</v>
      </c>
      <c r="D267" s="45" t="s">
        <v>144</v>
      </c>
    </row>
    <row r="268" spans="1:4" hidden="1" x14ac:dyDescent="0.25">
      <c r="A268" s="43">
        <v>211</v>
      </c>
      <c r="B268" s="45" t="s">
        <v>28</v>
      </c>
      <c r="D268" s="45" t="s">
        <v>144</v>
      </c>
    </row>
    <row r="269" spans="1:4" hidden="1" x14ac:dyDescent="0.25">
      <c r="A269" s="43">
        <v>212</v>
      </c>
      <c r="B269" s="45" t="s">
        <v>28</v>
      </c>
      <c r="D269" s="45" t="s">
        <v>144</v>
      </c>
    </row>
    <row r="270" spans="1:4" hidden="1" x14ac:dyDescent="0.25">
      <c r="A270" s="43">
        <v>213</v>
      </c>
      <c r="B270" s="45" t="s">
        <v>285</v>
      </c>
      <c r="D270" s="45" t="s">
        <v>142</v>
      </c>
    </row>
    <row r="271" spans="1:4" hidden="1" x14ac:dyDescent="0.25">
      <c r="A271" s="43">
        <v>214</v>
      </c>
      <c r="B271" s="45" t="s">
        <v>28</v>
      </c>
      <c r="D271" s="45" t="s">
        <v>144</v>
      </c>
    </row>
    <row r="272" spans="1:4" hidden="1" x14ac:dyDescent="0.25">
      <c r="A272" s="43">
        <v>215</v>
      </c>
      <c r="B272" s="45" t="s">
        <v>74</v>
      </c>
      <c r="D272" s="45" t="s">
        <v>154</v>
      </c>
    </row>
    <row r="273" spans="1:4" hidden="1" x14ac:dyDescent="0.25"/>
    <row r="274" spans="1:4" hidden="1" x14ac:dyDescent="0.25">
      <c r="B274" s="49" t="s">
        <v>372</v>
      </c>
    </row>
    <row r="275" spans="1:4" hidden="1" x14ac:dyDescent="0.25">
      <c r="A275" s="43">
        <v>216</v>
      </c>
      <c r="B275" s="45" t="s">
        <v>74</v>
      </c>
      <c r="D275" s="45" t="s">
        <v>142</v>
      </c>
    </row>
    <row r="276" spans="1:4" ht="75" x14ac:dyDescent="0.25">
      <c r="A276" s="43">
        <v>217</v>
      </c>
      <c r="B276" s="45" t="s">
        <v>106</v>
      </c>
      <c r="C276" s="46" t="s">
        <v>373</v>
      </c>
      <c r="D276" s="45" t="s">
        <v>39</v>
      </c>
    </row>
    <row r="277" spans="1:4" ht="60" hidden="1" x14ac:dyDescent="0.25">
      <c r="A277" s="43">
        <v>218</v>
      </c>
      <c r="B277" s="45" t="s">
        <v>229</v>
      </c>
      <c r="C277" s="46" t="s">
        <v>374</v>
      </c>
      <c r="D277" s="45" t="s">
        <v>142</v>
      </c>
    </row>
    <row r="278" spans="1:4" hidden="1" x14ac:dyDescent="0.25">
      <c r="A278" s="43">
        <v>219</v>
      </c>
      <c r="B278" s="45" t="s">
        <v>139</v>
      </c>
      <c r="D278" s="45" t="s">
        <v>142</v>
      </c>
    </row>
    <row r="279" spans="1:4" hidden="1" x14ac:dyDescent="0.25">
      <c r="A279" s="43">
        <v>220</v>
      </c>
      <c r="B279" s="45" t="s">
        <v>139</v>
      </c>
      <c r="D279" s="45" t="s">
        <v>142</v>
      </c>
    </row>
    <row r="280" spans="1:4" hidden="1" x14ac:dyDescent="0.25">
      <c r="A280" s="43">
        <v>221</v>
      </c>
      <c r="B280" s="45" t="s">
        <v>28</v>
      </c>
      <c r="D280" s="45" t="s">
        <v>144</v>
      </c>
    </row>
    <row r="281" spans="1:4" hidden="1" x14ac:dyDescent="0.25">
      <c r="A281" s="43">
        <v>222</v>
      </c>
      <c r="B281" s="45" t="s">
        <v>139</v>
      </c>
      <c r="D281" s="45" t="s">
        <v>142</v>
      </c>
    </row>
    <row r="282" spans="1:4" ht="60" x14ac:dyDescent="0.25">
      <c r="A282" s="43">
        <v>223</v>
      </c>
      <c r="B282" s="45" t="s">
        <v>92</v>
      </c>
      <c r="C282" s="46" t="s">
        <v>375</v>
      </c>
      <c r="D282" s="45" t="s">
        <v>88</v>
      </c>
    </row>
    <row r="283" spans="1:4" hidden="1" x14ac:dyDescent="0.25">
      <c r="A283" s="43">
        <v>224</v>
      </c>
      <c r="B283" s="45" t="s">
        <v>139</v>
      </c>
      <c r="D283" s="45" t="s">
        <v>142</v>
      </c>
    </row>
    <row r="284" spans="1:4" hidden="1" x14ac:dyDescent="0.25">
      <c r="A284" s="43">
        <v>225</v>
      </c>
      <c r="B284" s="45" t="s">
        <v>74</v>
      </c>
      <c r="D284" s="45" t="s">
        <v>57</v>
      </c>
    </row>
    <row r="285" spans="1:4" hidden="1" x14ac:dyDescent="0.25"/>
    <row r="286" spans="1:4" hidden="1" x14ac:dyDescent="0.25">
      <c r="B286" s="49" t="s">
        <v>376</v>
      </c>
    </row>
    <row r="287" spans="1:4" hidden="1" x14ac:dyDescent="0.25">
      <c r="A287" s="43">
        <v>226</v>
      </c>
      <c r="B287" s="45" t="s">
        <v>74</v>
      </c>
      <c r="D287" s="45" t="s">
        <v>150</v>
      </c>
    </row>
    <row r="288" spans="1:4" hidden="1" x14ac:dyDescent="0.25">
      <c r="A288" s="43">
        <v>227</v>
      </c>
      <c r="B288" s="45" t="s">
        <v>139</v>
      </c>
      <c r="D288" s="45" t="s">
        <v>142</v>
      </c>
    </row>
    <row r="289" spans="1:4" ht="165" x14ac:dyDescent="0.25">
      <c r="A289" s="43">
        <v>228</v>
      </c>
      <c r="B289" s="45" t="s">
        <v>42</v>
      </c>
      <c r="C289" s="46" t="s">
        <v>404</v>
      </c>
      <c r="D289" s="45" t="s">
        <v>150</v>
      </c>
    </row>
    <row r="290" spans="1:4" hidden="1" x14ac:dyDescent="0.25">
      <c r="A290" s="43">
        <v>229</v>
      </c>
      <c r="B290" s="45" t="s">
        <v>139</v>
      </c>
      <c r="D290" s="45" t="s">
        <v>142</v>
      </c>
    </row>
    <row r="291" spans="1:4" hidden="1" x14ac:dyDescent="0.25">
      <c r="A291" s="43">
        <v>230</v>
      </c>
      <c r="B291" s="45" t="s">
        <v>28</v>
      </c>
      <c r="D291" s="45" t="s">
        <v>144</v>
      </c>
    </row>
    <row r="292" spans="1:4" hidden="1" x14ac:dyDescent="0.25">
      <c r="A292" s="43">
        <v>231</v>
      </c>
      <c r="B292" s="45" t="s">
        <v>283</v>
      </c>
      <c r="D292" s="45" t="s">
        <v>142</v>
      </c>
    </row>
  </sheetData>
  <autoFilter ref="B1:B292">
    <filterColumn colId="0">
      <filters>
        <filter val="Queja - Aseo"/>
        <filter val="Queja - Clasificación de Películas"/>
        <filter val="Queja - Confitería"/>
        <filter val="Queja - Niños Ruidosos"/>
        <filter val="Queja - Proyección"/>
        <filter val="Queja - Servicio"/>
        <filter val="Queja - Taquilla"/>
      </filters>
    </filterColumn>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PELÍCULAS</vt:lpstr>
      <vt:lpstr>RECURSOS HUMANOS </vt:lpstr>
      <vt:lpstr>VIP</vt:lpstr>
      <vt:lpstr>RESERVAS </vt:lpstr>
      <vt:lpstr>CORTESÍAS</vt:lpstr>
      <vt:lpstr>GENÉRICO</vt:lpstr>
      <vt:lpstr>Detalle Jun </vt:lpstr>
      <vt:lpstr>Gráficas Jun</vt:lpstr>
      <vt:lpstr>Detalle Jul</vt:lpstr>
      <vt:lpstr>Gráficas Jul</vt:lpstr>
      <vt:lpstr>Detalle Ago</vt:lpstr>
      <vt:lpstr>Gráficas Ago</vt:lpstr>
      <vt:lpstr>Detalle Sep</vt:lpstr>
      <vt:lpstr>Gráficas Sep</vt:lpstr>
      <vt:lpstr>Detalle Oct</vt:lpstr>
      <vt:lpstr>Gráficas Oct</vt:lpstr>
      <vt:lpstr>Detalle Nov</vt:lpstr>
      <vt:lpstr>Gráficas Nov</vt:lpstr>
      <vt:lpstr>Detalle Dic</vt:lpstr>
      <vt:lpstr>Gráficas Dic</vt:lpstr>
      <vt:lpstr>Comparativo x mes</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Mercadeo</dc:creator>
  <cp:lastModifiedBy>Mercadeo</cp:lastModifiedBy>
  <dcterms:created xsi:type="dcterms:W3CDTF">2018-05-16T13:51:05Z</dcterms:created>
  <dcterms:modified xsi:type="dcterms:W3CDTF">2019-04-10T15:19:28Z</dcterms:modified>
</cp:coreProperties>
</file>